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igor.vavrovic\Desktop\"/>
    </mc:Choice>
  </mc:AlternateContent>
  <bookViews>
    <workbookView xWindow="0" yWindow="0" windowWidth="0" windowHeight="0"/>
  </bookViews>
  <sheets>
    <sheet name="Rekapitulácia stavby" sheetId="1" r:id="rId1"/>
    <sheet name="2021 - Obnova podláh terá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'2021 - Obnova podláh terá...'!$C$117:$K$139</definedName>
    <definedName name="_xlnm.Print_Area" localSheetId="1">'2021 - Obnova podláh terá...'!$C$4:$J$76,'2021 - Obnova podláh terá...'!$C$82:$J$101,'2021 - Obnova podláh terá...'!$C$107:$K$139</definedName>
    <definedName name="_xlnm.Print_Titles" localSheetId="1">'2021 - Obnova podláh terá...'!$117:$117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39"/>
  <c r="BH139"/>
  <c r="BG139"/>
  <c r="BE139"/>
  <c r="T139"/>
  <c r="R139"/>
  <c r="P139"/>
  <c r="BI138"/>
  <c r="BH138"/>
  <c r="BG138"/>
  <c r="BE138"/>
  <c r="T138"/>
  <c r="R138"/>
  <c r="P138"/>
  <c r="BI136"/>
  <c r="BH136"/>
  <c r="BG136"/>
  <c r="BE136"/>
  <c r="T136"/>
  <c r="R136"/>
  <c r="P136"/>
  <c r="BI135"/>
  <c r="BH135"/>
  <c r="BG135"/>
  <c r="BE135"/>
  <c r="T135"/>
  <c r="R135"/>
  <c r="P135"/>
  <c r="BI133"/>
  <c r="BH133"/>
  <c r="BG133"/>
  <c r="BE133"/>
  <c r="T133"/>
  <c r="R133"/>
  <c r="P133"/>
  <c r="BI132"/>
  <c r="BH132"/>
  <c r="BG132"/>
  <c r="BE132"/>
  <c r="T132"/>
  <c r="R132"/>
  <c r="P132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2"/>
  <c r="BH122"/>
  <c r="BG122"/>
  <c r="BE122"/>
  <c r="T122"/>
  <c r="R122"/>
  <c r="P122"/>
  <c r="BI121"/>
  <c r="BH121"/>
  <c r="BG121"/>
  <c r="BE121"/>
  <c r="T121"/>
  <c r="R121"/>
  <c r="P121"/>
  <c r="F112"/>
  <c r="E110"/>
  <c r="F87"/>
  <c r="E85"/>
  <c r="J22"/>
  <c r="E22"/>
  <c r="J90"/>
  <c r="J21"/>
  <c r="J19"/>
  <c r="E19"/>
  <c r="J89"/>
  <c r="J18"/>
  <c r="J16"/>
  <c r="E16"/>
  <c r="F115"/>
  <c r="J15"/>
  <c r="J13"/>
  <c r="E13"/>
  <c r="F114"/>
  <c r="J12"/>
  <c r="J10"/>
  <c r="J112"/>
  <c i="1" r="L90"/>
  <c r="AM90"/>
  <c r="AM89"/>
  <c r="L89"/>
  <c r="AM87"/>
  <c r="L87"/>
  <c r="L85"/>
  <c r="L84"/>
  <c i="2" r="J136"/>
  <c r="J135"/>
  <c r="BK133"/>
  <c r="BK132"/>
  <c r="BK128"/>
  <c r="J126"/>
  <c r="J124"/>
  <c r="J122"/>
  <c r="J121"/>
  <c r="BK139"/>
  <c r="BK138"/>
  <c r="BK135"/>
  <c r="J132"/>
  <c r="BK129"/>
  <c r="J128"/>
  <c r="J127"/>
  <c r="BK126"/>
  <c r="BK125"/>
  <c r="BK124"/>
  <c r="BK121"/>
  <c r="J139"/>
  <c r="J138"/>
  <c r="BK136"/>
  <c r="J133"/>
  <c r="J129"/>
  <c r="BK127"/>
  <c r="J125"/>
  <c r="BK122"/>
  <c i="1" r="AS94"/>
  <c i="2" l="1" r="R134"/>
  <c r="BK120"/>
  <c r="J120"/>
  <c r="J96"/>
  <c r="P120"/>
  <c r="R120"/>
  <c r="T120"/>
  <c r="BK123"/>
  <c r="J123"/>
  <c r="J97"/>
  <c r="P123"/>
  <c r="T123"/>
  <c r="BK131"/>
  <c r="J131"/>
  <c r="J99"/>
  <c r="P131"/>
  <c r="R131"/>
  <c r="R130"/>
  <c r="T131"/>
  <c r="BK134"/>
  <c r="J134"/>
  <c r="J100"/>
  <c r="P134"/>
  <c r="T134"/>
  <c r="R123"/>
  <c r="F89"/>
  <c r="F90"/>
  <c r="J115"/>
  <c r="BF127"/>
  <c r="BF135"/>
  <c r="J87"/>
  <c r="J114"/>
  <c r="BF121"/>
  <c r="BF122"/>
  <c r="BF136"/>
  <c r="BF138"/>
  <c r="BF139"/>
  <c r="BF124"/>
  <c r="BF125"/>
  <c r="BF126"/>
  <c r="BF128"/>
  <c r="BF129"/>
  <c r="BF132"/>
  <c r="BF133"/>
  <c r="J31"/>
  <c i="1" r="AV95"/>
  <c i="2" r="F35"/>
  <c i="1" r="BD95"/>
  <c r="BD94"/>
  <c r="W33"/>
  <c i="2" r="F31"/>
  <c i="1" r="AZ95"/>
  <c r="AZ94"/>
  <c r="AV94"/>
  <c r="AK29"/>
  <c i="2" r="F33"/>
  <c i="1" r="BB95"/>
  <c r="BB94"/>
  <c r="W31"/>
  <c i="2" r="F34"/>
  <c i="1" r="BC95"/>
  <c r="BC94"/>
  <c r="W32"/>
  <c i="2" l="1" r="T130"/>
  <c r="R119"/>
  <c r="R118"/>
  <c r="P130"/>
  <c r="P119"/>
  <c r="P118"/>
  <c i="1" r="AU95"/>
  <c i="2" r="T119"/>
  <c r="T118"/>
  <c r="BK119"/>
  <c r="J119"/>
  <c r="J95"/>
  <c r="BK130"/>
  <c r="J130"/>
  <c r="J98"/>
  <c i="1" r="AY94"/>
  <c r="AX94"/>
  <c i="2" r="J32"/>
  <c i="1" r="AW95"/>
  <c r="AT95"/>
  <c r="AU94"/>
  <c r="W29"/>
  <c i="2" r="F32"/>
  <c i="1" r="BA95"/>
  <c r="BA94"/>
  <c r="W30"/>
  <c i="2" l="1" r="BK118"/>
  <c r="J118"/>
  <c r="J94"/>
  <c i="1" r="AW94"/>
  <c r="AK30"/>
  <c i="2" l="1" r="J28"/>
  <c i="1" r="AG95"/>
  <c r="AG94"/>
  <c r="AK26"/>
  <c r="AK35"/>
  <c r="AT94"/>
  <c l="1" r="AN94"/>
  <c r="AN95"/>
  <c i="2" r="J37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<sst xmlns="http://schemas.openxmlformats.org/spreadsheetml/2006/main">
  <si>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</si>
  <si>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</si>
  <si>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</si>
  <si>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</si>
  <si>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{9ade5800-f597-4180-bbf9-a9803255a0ac}</t>
  </si>
  <si>
    <t xml:space="preserve">&gt;&gt;  skryté stĺpce  &lt;&lt;</t>
  </si>
  <si>
    <t>0,001</t>
  </si>
  <si>
    <t>20</t>
  </si>
  <si>
    <t>REKAPITULÁCIA STAVBY</t>
  </si>
  <si>
    <t xml:space="preserve">v ---  nižšie sa nachádzajú doplnkové a pomocné údaje k zostavám  --- v</t>
  </si>
  <si>
    <t>Návod na vyplnenie</t>
  </si>
  <si>
    <t>Kód:</t>
  </si>
  <si>
    <t>2021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</si>
  <si>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</si>
  <si>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</si>
  <si>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Obnova podláh terás MŠ Svätopluková</t>
  </si>
  <si>
    <t>JKSO:</t>
  </si>
  <si>
    <t>KS:</t>
  </si>
  <si>
    <t>Miesto:</t>
  </si>
  <si>
    <t xml:space="preserve"> </t>
  </si>
  <si>
    <t>Dátum:</t>
  </si>
  <si>
    <t>26. 5. 2021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</si>
  <si>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</si>
  <si>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</si>
  <si>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</si>
  <si>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</si>
  <si>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</si>
  <si>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</si>
  <si>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</si>
  <si>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</si>
  <si>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</si>
  <si>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</si>
  <si>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</si>
  <si>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</si>
  <si>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</si>
  <si>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</si>
  <si>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</si>
  <si>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</si>
  <si>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</si>
  <si>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</si>
  <si>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</si>
  <si>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</si>
  <si>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</si>
  <si>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</si>
  <si>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</si>
  <si>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</si>
  <si>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</si>
  <si>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</si>
  <si>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</si>
  <si>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</si>
  <si>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</si>
  <si>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</si>
  <si>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</si>
  <si>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</si>
  <si>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</si>
  <si>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</si>
  <si>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</si>
  <si>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</si>
  <si>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</si>
  <si>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</si>
  <si>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</si>
  <si>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</si>
  <si>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</si>
  <si>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</si>
  <si>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</si>
  <si>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</si>
  <si>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</si>
  <si>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</si>
  <si>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</si>
  <si>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</si>
  <si>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</si>
  <si>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</si>
  <si>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</si>
  <si>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</si>
  <si>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</si>
  <si>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</si>
  <si>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</si>
  <si>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</si>
  <si>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</si>
  <si>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</si>
  <si>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</si>
  <si>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</si>
  <si>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</si>
  <si>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</si>
  <si>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</si>
  <si>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</si>
  <si>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</si>
  <si>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</si>
  <si>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>PSV - Práce a dodávky PSV</t>
  </si>
  <si>
    <t xml:space="preserve">    711 - Izolácie proti vode a vlhkosti</t>
  </si>
  <si>
    <t xml:space="preserve">    771 - Podlahy z dlaždíc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</si>
  <si>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</si>
  <si>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</si>
  <si>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</si>
  <si>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</si>
  <si>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</si>
  <si>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</si>
  <si>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</si>
  <si>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</si>
  <si>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</si>
  <si>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</si>
  <si>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</si>
  <si>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</si>
  <si>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</si>
  <si>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</si>
  <si>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</si>
  <si>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</si>
  <si>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</si>
  <si>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9</t>
  </si>
  <si>
    <t>K</t>
  </si>
  <si>
    <t>622460112.S</t>
  </si>
  <si>
    <t>Príprava vonkajšieho podkladu stien na betónové podklady kontaktným mostíkom</t>
  </si>
  <si>
    <t>m2</t>
  </si>
  <si>
    <t>4</t>
  </si>
  <si>
    <t>2</t>
  </si>
  <si>
    <t>-340061932</t>
  </si>
  <si>
    <t>8</t>
  </si>
  <si>
    <t>622491402</t>
  </si>
  <si>
    <t>Fasádny náter silikónový BAUMIT SilikonColor, dvojnásobný</t>
  </si>
  <si>
    <t>-183480735</t>
  </si>
  <si>
    <t>Ostatné konštrukcie a práce-búranie</t>
  </si>
  <si>
    <t>965081812</t>
  </si>
  <si>
    <t xml:space="preserve">Búranie dlažieb, z kamen., cement., terazzových, čadičových alebo keramických, hr. nad 10 mm,  -0,06500t</t>
  </si>
  <si>
    <t>978146757</t>
  </si>
  <si>
    <t>965082920</t>
  </si>
  <si>
    <t xml:space="preserve">Odstránenie lepidla pod podlahami alebo na strechách, hr.do 100 mm,  -1,40000t</t>
  </si>
  <si>
    <t>m3</t>
  </si>
  <si>
    <t>561576834</t>
  </si>
  <si>
    <t>13</t>
  </si>
  <si>
    <t>979081111</t>
  </si>
  <si>
    <t>Odvoz sutiny a vybúraných hmôt na skládku do 1 km</t>
  </si>
  <si>
    <t>t</t>
  </si>
  <si>
    <t>-20604109</t>
  </si>
  <si>
    <t>14</t>
  </si>
  <si>
    <t>979081121</t>
  </si>
  <si>
    <t>Odvoz sutiny a vybúraných hmôt na skládku za každý ďalší 1 km</t>
  </si>
  <si>
    <t>695786251</t>
  </si>
  <si>
    <t>15</t>
  </si>
  <si>
    <t>979082111</t>
  </si>
  <si>
    <t>Vnútrostavenisková doprava sutiny a vybúraných hmôt do 10 m</t>
  </si>
  <si>
    <t>-1904265824</t>
  </si>
  <si>
    <t>10</t>
  </si>
  <si>
    <t>979089012</t>
  </si>
  <si>
    <t>Poplatok za skladovanie - betón, tehly, dlaždice (17 01) ostatné</t>
  </si>
  <si>
    <t>1369168598</t>
  </si>
  <si>
    <t>PSV</t>
  </si>
  <si>
    <t>Práce a dodávky PSV</t>
  </si>
  <si>
    <t>711</t>
  </si>
  <si>
    <t>Izolácie proti vode a vlhkosti</t>
  </si>
  <si>
    <t>3</t>
  </si>
  <si>
    <t>711210230.S</t>
  </si>
  <si>
    <t>Zhotovenie izolácie impregnáciou vodorovných povrchov keramických obkladov a dlažieb</t>
  </si>
  <si>
    <t>16</t>
  </si>
  <si>
    <t>-437037647</t>
  </si>
  <si>
    <t>M</t>
  </si>
  <si>
    <t>245620000100</t>
  </si>
  <si>
    <t>Náter hydroizolačný DELTA-THENE, penetrácia a adhézny podklad na živičnej báze, proti zemnej vlhkosti, 10 l, DORKEN</t>
  </si>
  <si>
    <t>l</t>
  </si>
  <si>
    <t>32</t>
  </si>
  <si>
    <t>1649276730</t>
  </si>
  <si>
    <t>771</t>
  </si>
  <si>
    <t>Podlahy z dlaždíc</t>
  </si>
  <si>
    <t>5</t>
  </si>
  <si>
    <t>771578045</t>
  </si>
  <si>
    <t>Montáž podláh z dlaždíc keramických do disperzného lepidla veľ. 300 x 300 mm</t>
  </si>
  <si>
    <t>-2111879175</t>
  </si>
  <si>
    <t>597740001910</t>
  </si>
  <si>
    <t>Dlaždice keramické TAURUS COLOR, lxvxhr 298x298x9 mm, svetlo sivá, RAKO</t>
  </si>
  <si>
    <t>1152906466</t>
  </si>
  <si>
    <t>VV</t>
  </si>
  <si>
    <t>200*1,02 'Přepočítané koeficientom množstva</t>
  </si>
  <si>
    <t>11</t>
  </si>
  <si>
    <t>998771101</t>
  </si>
  <si>
    <t>Presun hmôt pre podlahy z dlaždíc v objektoch výšky do 6m</t>
  </si>
  <si>
    <t>-1980200488</t>
  </si>
  <si>
    <t>12</t>
  </si>
  <si>
    <t>998771192</t>
  </si>
  <si>
    <t>Podlahy z dlaždíc, prípl.za presun nad vymedz. najväčšiu dopravnú vzdialenosť do 100 m</t>
  </si>
  <si>
    <t>-351673439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</si>
</sst>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167" fontId="20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="1" customFormat="1" ht="36.96" customHeight="1">
      <c r="AR2" s="15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="1" customFormat="1" ht="24.96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6</v>
      </c>
    </row>
    <row r="5" s="1" customFormat="1" ht="12" customHeight="1">
      <c r="B5" s="19"/>
      <c r="D5" s="23" t="s">
        <v>11</v>
      </c>
      <c r="K5" s="24" t="s">
        <v>12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9"/>
      <c r="BE5" s="25" t="s">
        <v>13</v>
      </c>
      <c r="BS5" s="16" t="s">
        <v>6</v>
      </c>
    </row>
    <row r="6" s="1" customFormat="1" ht="36.96" customHeight="1">
      <c r="B6" s="19"/>
      <c r="D6" s="26" t="s">
        <v>14</v>
      </c>
      <c r="K6" s="27" t="s">
        <v>15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9"/>
      <c r="BE6" s="28"/>
      <c r="BS6" s="16" t="s">
        <v>6</v>
      </c>
    </row>
    <row r="7" s="1" customFormat="1" ht="12" customHeight="1">
      <c r="B7" s="19"/>
      <c r="D7" s="29" t="s">
        <v>16</v>
      </c>
      <c r="K7" s="24" t="s">
        <v>1</v>
      </c>
      <c r="AK7" s="29" t="s">
        <v>17</v>
      </c>
      <c r="AN7" s="24" t="s">
        <v>1</v>
      </c>
      <c r="AR7" s="19"/>
      <c r="BE7" s="28"/>
      <c r="BS7" s="16" t="s">
        <v>6</v>
      </c>
    </row>
    <row r="8" s="1" customFormat="1" ht="12" customHeight="1">
      <c r="B8" s="19"/>
      <c r="D8" s="29" t="s">
        <v>18</v>
      </c>
      <c r="K8" s="24" t="s">
        <v>19</v>
      </c>
      <c r="AK8" s="29" t="s">
        <v>20</v>
      </c>
      <c r="AN8" s="30" t="s">
        <v>21</v>
      </c>
      <c r="AR8" s="19"/>
      <c r="BE8" s="28"/>
      <c r="BS8" s="16" t="s">
        <v>6</v>
      </c>
    </row>
    <row r="9" s="1" customFormat="1" ht="14.4" customHeight="1">
      <c r="B9" s="19"/>
      <c r="AR9" s="19"/>
      <c r="BE9" s="28"/>
      <c r="BS9" s="16" t="s">
        <v>6</v>
      </c>
    </row>
    <row r="10" s="1" customFormat="1" ht="12" customHeight="1">
      <c r="B10" s="19"/>
      <c r="D10" s="29" t="s">
        <v>22</v>
      </c>
      <c r="AK10" s="29" t="s">
        <v>23</v>
      </c>
      <c r="AN10" s="24" t="s">
        <v>1</v>
      </c>
      <c r="AR10" s="19"/>
      <c r="BE10" s="28"/>
      <c r="BS10" s="16" t="s">
        <v>6</v>
      </c>
    </row>
    <row r="11" s="1" customFormat="1" ht="18.48" customHeight="1">
      <c r="B11" s="19"/>
      <c r="E11" s="24" t="s">
        <v>19</v>
      </c>
      <c r="AK11" s="29" t="s">
        <v>24</v>
      </c>
      <c r="AN11" s="24" t="s">
        <v>1</v>
      </c>
      <c r="AR11" s="19"/>
      <c r="BE11" s="28"/>
      <c r="BS11" s="16" t="s">
        <v>6</v>
      </c>
    </row>
    <row r="12" s="1" customFormat="1" ht="6.96" customHeight="1">
      <c r="B12" s="19"/>
      <c r="AR12" s="19"/>
      <c r="BE12" s="28"/>
      <c r="BS12" s="16" t="s">
        <v>6</v>
      </c>
    </row>
    <row r="13" s="1" customFormat="1" ht="12" customHeight="1">
      <c r="B13" s="19"/>
      <c r="D13" s="29" t="s">
        <v>25</v>
      </c>
      <c r="AK13" s="29" t="s">
        <v>23</v>
      </c>
      <c r="AN13" s="31" t="s">
        <v>26</v>
      </c>
      <c r="AR13" s="19"/>
      <c r="BE13" s="28"/>
      <c r="BS13" s="16" t="s">
        <v>6</v>
      </c>
    </row>
    <row r="14">
      <c r="B14" s="19"/>
      <c r="E14" s="31" t="s">
        <v>26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24</v>
      </c>
      <c r="AN14" s="31" t="s">
        <v>26</v>
      </c>
      <c r="AR14" s="19"/>
      <c r="BE14" s="28"/>
      <c r="BS14" s="16" t="s">
        <v>6</v>
      </c>
    </row>
    <row r="15" s="1" customFormat="1" ht="6.96" customHeight="1">
      <c r="B15" s="19"/>
      <c r="AR15" s="19"/>
      <c r="BE15" s="28"/>
      <c r="BS15" s="16" t="s">
        <v>3</v>
      </c>
    </row>
    <row r="16" s="1" customFormat="1" ht="12" customHeight="1">
      <c r="B16" s="19"/>
      <c r="D16" s="29" t="s">
        <v>27</v>
      </c>
      <c r="AK16" s="29" t="s">
        <v>23</v>
      </c>
      <c r="AN16" s="24" t="s">
        <v>1</v>
      </c>
      <c r="AR16" s="19"/>
      <c r="BE16" s="28"/>
      <c r="BS16" s="16" t="s">
        <v>3</v>
      </c>
    </row>
    <row r="17" s="1" customFormat="1" ht="18.48" customHeight="1">
      <c r="B17" s="19"/>
      <c r="E17" s="24" t="s">
        <v>19</v>
      </c>
      <c r="AK17" s="29" t="s">
        <v>24</v>
      </c>
      <c r="AN17" s="24" t="s">
        <v>1</v>
      </c>
      <c r="AR17" s="19"/>
      <c r="BE17" s="28"/>
      <c r="BS17" s="16" t="s">
        <v>28</v>
      </c>
    </row>
    <row r="18" s="1" customFormat="1" ht="6.96" customHeight="1">
      <c r="B18" s="19"/>
      <c r="AR18" s="19"/>
      <c r="BE18" s="28"/>
      <c r="BS18" s="16" t="s">
        <v>29</v>
      </c>
    </row>
    <row r="19" s="1" customFormat="1" ht="12" customHeight="1">
      <c r="B19" s="19"/>
      <c r="D19" s="29" t="s">
        <v>30</v>
      </c>
      <c r="AK19" s="29" t="s">
        <v>23</v>
      </c>
      <c r="AN19" s="24" t="s">
        <v>1</v>
      </c>
      <c r="AR19" s="19"/>
      <c r="BE19" s="28"/>
      <c r="BS19" s="16" t="s">
        <v>29</v>
      </c>
    </row>
    <row r="20" s="1" customFormat="1" ht="18.48" customHeight="1">
      <c r="B20" s="19"/>
      <c r="E20" s="24" t="s">
        <v>19</v>
      </c>
      <c r="AK20" s="29" t="s">
        <v>24</v>
      </c>
      <c r="AN20" s="24" t="s">
        <v>1</v>
      </c>
      <c r="AR20" s="19"/>
      <c r="BE20" s="28"/>
      <c r="BS20" s="16" t="s">
        <v>28</v>
      </c>
    </row>
    <row r="21" s="1" customFormat="1" ht="6.96" customHeight="1">
      <c r="B21" s="19"/>
      <c r="AR21" s="19"/>
      <c r="BE21" s="28"/>
    </row>
    <row r="22" s="1" customFormat="1" ht="12" customHeight="1">
      <c r="B22" s="19"/>
      <c r="D22" s="29" t="s">
        <v>31</v>
      </c>
      <c r="AR22" s="19"/>
      <c r="BE22" s="28"/>
    </row>
    <row r="23" s="1" customFormat="1" ht="16.5" customHeight="1">
      <c r="B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R23" s="19"/>
      <c r="BE23" s="28"/>
    </row>
    <row r="24" s="1" customFormat="1" ht="6.96" customHeight="1">
      <c r="B24" s="19"/>
      <c r="AR24" s="19"/>
      <c r="BE24" s="28"/>
    </row>
    <row r="25" s="1" customFormat="1" ht="6.96" customHeight="1">
      <c r="B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R25" s="19"/>
      <c r="BE25" s="28"/>
    </row>
    <row r="26" s="2" customFormat="1" ht="25.92" customHeight="1">
      <c r="A26" s="35"/>
      <c r="B26" s="36"/>
      <c r="C26" s="35"/>
      <c r="D26" s="37" t="s">
        <v>32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9">
        <f>ROUND(AG94,2)</f>
        <v>0</v>
      </c>
      <c r="AL26" s="38"/>
      <c r="AM26" s="38"/>
      <c r="AN26" s="38"/>
      <c r="AO26" s="38"/>
      <c r="AP26" s="35"/>
      <c r="AQ26" s="35"/>
      <c r="AR26" s="36"/>
      <c r="BE26" s="28"/>
    </row>
    <row r="27" s="2" customFormat="1" ht="6.96" customHeight="1">
      <c r="A27" s="35"/>
      <c r="B27" s="3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6"/>
      <c r="BE27" s="28"/>
    </row>
    <row r="28" s="2" customFormat="1">
      <c r="A28" s="35"/>
      <c r="B28" s="36"/>
      <c r="C28" s="35"/>
      <c r="D28" s="35"/>
      <c r="E28" s="35"/>
      <c r="F28" s="35"/>
      <c r="G28" s="35"/>
      <c r="H28" s="35"/>
      <c r="I28" s="35"/>
      <c r="J28" s="35"/>
      <c r="K28" s="35"/>
      <c r="L28" s="40" t="s">
        <v>33</v>
      </c>
      <c r="M28" s="40"/>
      <c r="N28" s="40"/>
      <c r="O28" s="40"/>
      <c r="P28" s="40"/>
      <c r="Q28" s="35"/>
      <c r="R28" s="35"/>
      <c r="S28" s="35"/>
      <c r="T28" s="35"/>
      <c r="U28" s="35"/>
      <c r="V28" s="35"/>
      <c r="W28" s="40" t="s">
        <v>34</v>
      </c>
      <c r="X28" s="40"/>
      <c r="Y28" s="40"/>
      <c r="Z28" s="40"/>
      <c r="AA28" s="40"/>
      <c r="AB28" s="40"/>
      <c r="AC28" s="40"/>
      <c r="AD28" s="40"/>
      <c r="AE28" s="40"/>
      <c r="AF28" s="35"/>
      <c r="AG28" s="35"/>
      <c r="AH28" s="35"/>
      <c r="AI28" s="35"/>
      <c r="AJ28" s="35"/>
      <c r="AK28" s="40" t="s">
        <v>35</v>
      </c>
      <c r="AL28" s="40"/>
      <c r="AM28" s="40"/>
      <c r="AN28" s="40"/>
      <c r="AO28" s="40"/>
      <c r="AP28" s="35"/>
      <c r="AQ28" s="35"/>
      <c r="AR28" s="36"/>
      <c r="BE28" s="28"/>
    </row>
    <row r="29" s="3" customFormat="1" ht="14.4" customHeight="1">
      <c r="A29" s="3"/>
      <c r="B29" s="41"/>
      <c r="C29" s="3"/>
      <c r="D29" s="29" t="s">
        <v>36</v>
      </c>
      <c r="E29" s="3"/>
      <c r="F29" s="29" t="s">
        <v>37</v>
      </c>
      <c r="G29" s="3"/>
      <c r="H29" s="3"/>
      <c r="I29" s="3"/>
      <c r="J29" s="3"/>
      <c r="K29" s="3"/>
      <c r="L29" s="42">
        <v>0.20000000000000001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43">
        <f>ROUND(AZ94, 2)</f>
        <v>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43">
        <f>ROUND(AV94, 2)</f>
        <v>0</v>
      </c>
      <c r="AL29" s="3"/>
      <c r="AM29" s="3"/>
      <c r="AN29" s="3"/>
      <c r="AO29" s="3"/>
      <c r="AP29" s="3"/>
      <c r="AQ29" s="3"/>
      <c r="AR29" s="41"/>
      <c r="BE29" s="44"/>
    </row>
    <row r="30" s="3" customFormat="1" ht="14.4" customHeight="1">
      <c r="A30" s="3"/>
      <c r="B30" s="41"/>
      <c r="C30" s="3"/>
      <c r="D30" s="3"/>
      <c r="E30" s="3"/>
      <c r="F30" s="29" t="s">
        <v>38</v>
      </c>
      <c r="G30" s="3"/>
      <c r="H30" s="3"/>
      <c r="I30" s="3"/>
      <c r="J30" s="3"/>
      <c r="K30" s="3"/>
      <c r="L30" s="42">
        <v>0.20000000000000001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43">
        <f>ROUND(BA94, 2)</f>
        <v>0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43">
        <f>ROUND(AW94, 2)</f>
        <v>0</v>
      </c>
      <c r="AL30" s="3"/>
      <c r="AM30" s="3"/>
      <c r="AN30" s="3"/>
      <c r="AO30" s="3"/>
      <c r="AP30" s="3"/>
      <c r="AQ30" s="3"/>
      <c r="AR30" s="41"/>
      <c r="BE30" s="44"/>
    </row>
    <row r="31" hidden="1" s="3" customFormat="1" ht="14.4" customHeight="1">
      <c r="A31" s="3"/>
      <c r="B31" s="41"/>
      <c r="C31" s="3"/>
      <c r="D31" s="3"/>
      <c r="E31" s="3"/>
      <c r="F31" s="29" t="s">
        <v>39</v>
      </c>
      <c r="G31" s="3"/>
      <c r="H31" s="3"/>
      <c r="I31" s="3"/>
      <c r="J31" s="3"/>
      <c r="K31" s="3"/>
      <c r="L31" s="42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3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3">
        <v>0</v>
      </c>
      <c r="AL31" s="3"/>
      <c r="AM31" s="3"/>
      <c r="AN31" s="3"/>
      <c r="AO31" s="3"/>
      <c r="AP31" s="3"/>
      <c r="AQ31" s="3"/>
      <c r="AR31" s="41"/>
      <c r="BE31" s="44"/>
    </row>
    <row r="32" hidden="1" s="3" customFormat="1" ht="14.4" customHeight="1">
      <c r="A32" s="3"/>
      <c r="B32" s="41"/>
      <c r="C32" s="3"/>
      <c r="D32" s="3"/>
      <c r="E32" s="3"/>
      <c r="F32" s="29" t="s">
        <v>40</v>
      </c>
      <c r="G32" s="3"/>
      <c r="H32" s="3"/>
      <c r="I32" s="3"/>
      <c r="J32" s="3"/>
      <c r="K32" s="3"/>
      <c r="L32" s="42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3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3">
        <v>0</v>
      </c>
      <c r="AL32" s="3"/>
      <c r="AM32" s="3"/>
      <c r="AN32" s="3"/>
      <c r="AO32" s="3"/>
      <c r="AP32" s="3"/>
      <c r="AQ32" s="3"/>
      <c r="AR32" s="41"/>
      <c r="BE32" s="44"/>
    </row>
    <row r="33" hidden="1" s="3" customFormat="1" ht="14.4" customHeight="1">
      <c r="A33" s="3"/>
      <c r="B33" s="41"/>
      <c r="C33" s="3"/>
      <c r="D33" s="3"/>
      <c r="E33" s="3"/>
      <c r="F33" s="29" t="s">
        <v>41</v>
      </c>
      <c r="G33" s="3"/>
      <c r="H33" s="3"/>
      <c r="I33" s="3"/>
      <c r="J33" s="3"/>
      <c r="K33" s="3"/>
      <c r="L33" s="42"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43">
        <f>ROUND(BD94, 2)</f>
        <v>0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43">
        <v>0</v>
      </c>
      <c r="AL33" s="3"/>
      <c r="AM33" s="3"/>
      <c r="AN33" s="3"/>
      <c r="AO33" s="3"/>
      <c r="AP33" s="3"/>
      <c r="AQ33" s="3"/>
      <c r="AR33" s="41"/>
      <c r="BE33" s="44"/>
    </row>
    <row r="34" s="2" customFormat="1" ht="6.96" customHeight="1">
      <c r="A34" s="35"/>
      <c r="B34" s="3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6"/>
      <c r="BE34" s="28"/>
    </row>
    <row r="35" s="2" customFormat="1" ht="25.92" customHeight="1">
      <c r="A35" s="35"/>
      <c r="B35" s="36"/>
      <c r="C35" s="45"/>
      <c r="D35" s="46" t="s">
        <v>42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43</v>
      </c>
      <c r="U35" s="47"/>
      <c r="V35" s="47"/>
      <c r="W35" s="47"/>
      <c r="X35" s="49" t="s">
        <v>44</v>
      </c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50">
        <f>SUM(AK26:AK33)</f>
        <v>0</v>
      </c>
      <c r="AL35" s="47"/>
      <c r="AM35" s="47"/>
      <c r="AN35" s="47"/>
      <c r="AO35" s="51"/>
      <c r="AP35" s="45"/>
      <c r="AQ35" s="45"/>
      <c r="AR35" s="36"/>
      <c r="B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6"/>
      <c r="BE36" s="35"/>
    </row>
    <row r="37" s="2" customFormat="1" ht="14.4" customHeight="1">
      <c r="A37" s="35"/>
      <c r="B37" s="3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6"/>
      <c r="BE37" s="35"/>
    </row>
    <row r="38" s="1" customFormat="1" ht="14.4" customHeight="1">
      <c r="B38" s="19"/>
      <c r="AR38" s="19"/>
    </row>
    <row r="39" s="1" customFormat="1" ht="14.4" customHeight="1">
      <c r="B39" s="19"/>
      <c r="AR39" s="19"/>
    </row>
    <row r="40" s="1" customFormat="1" ht="14.4" customHeight="1">
      <c r="B40" s="19"/>
      <c r="AR40" s="19"/>
    </row>
    <row r="41" s="1" customFormat="1" ht="14.4" customHeight="1">
      <c r="B41" s="19"/>
      <c r="AR41" s="19"/>
    </row>
    <row r="42" s="1" customFormat="1" ht="14.4" customHeight="1">
      <c r="B42" s="19"/>
      <c r="AR42" s="19"/>
    </row>
    <row r="43" s="1" customFormat="1" ht="14.4" customHeight="1">
      <c r="B43" s="19"/>
      <c r="AR43" s="19"/>
    </row>
    <row r="44" s="1" customFormat="1" ht="14.4" customHeight="1">
      <c r="B44" s="19"/>
      <c r="AR44" s="19"/>
    </row>
    <row r="45" s="1" customFormat="1" ht="14.4" customHeight="1">
      <c r="B45" s="19"/>
      <c r="AR45" s="19"/>
    </row>
    <row r="46" s="1" customFormat="1" ht="14.4" customHeight="1">
      <c r="B46" s="19"/>
      <c r="AR46" s="19"/>
    </row>
    <row r="47" s="1" customFormat="1" ht="14.4" customHeight="1">
      <c r="B47" s="19"/>
      <c r="AR47" s="19"/>
    </row>
    <row r="48" s="1" customFormat="1" ht="14.4" customHeight="1">
      <c r="B48" s="19"/>
      <c r="AR48" s="19"/>
    </row>
    <row r="49" s="2" customFormat="1" ht="14.4" customHeight="1">
      <c r="B49" s="52"/>
      <c r="D49" s="53" t="s">
        <v>45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3" t="s">
        <v>46</v>
      </c>
      <c r="AI49" s="54"/>
      <c r="AJ49" s="54"/>
      <c r="AK49" s="54"/>
      <c r="AL49" s="54"/>
      <c r="AM49" s="54"/>
      <c r="AN49" s="54"/>
      <c r="AO49" s="54"/>
      <c r="AR49" s="52"/>
    </row>
    <row r="50">
      <c r="B50" s="19"/>
      <c r="AR50" s="19"/>
    </row>
    <row r="51">
      <c r="B51" s="19"/>
      <c r="AR51" s="19"/>
    </row>
    <row r="52">
      <c r="B52" s="19"/>
      <c r="AR52" s="19"/>
    </row>
    <row r="53">
      <c r="B53" s="19"/>
      <c r="AR53" s="19"/>
    </row>
    <row r="54">
      <c r="B54" s="19"/>
      <c r="AR54" s="19"/>
    </row>
    <row r="55">
      <c r="B55" s="19"/>
      <c r="AR55" s="19"/>
    </row>
    <row r="56">
      <c r="B56" s="19"/>
      <c r="AR56" s="19"/>
    </row>
    <row r="57">
      <c r="B57" s="19"/>
      <c r="AR57" s="19"/>
    </row>
    <row r="58">
      <c r="B58" s="19"/>
      <c r="AR58" s="19"/>
    </row>
    <row r="59">
      <c r="B59" s="19"/>
      <c r="AR59" s="19"/>
    </row>
    <row r="60" s="2" customFormat="1">
      <c r="A60" s="35"/>
      <c r="B60" s="36"/>
      <c r="C60" s="35"/>
      <c r="D60" s="55" t="s">
        <v>47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5" t="s">
        <v>48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5" t="s">
        <v>47</v>
      </c>
      <c r="AI60" s="38"/>
      <c r="AJ60" s="38"/>
      <c r="AK60" s="38"/>
      <c r="AL60" s="38"/>
      <c r="AM60" s="55" t="s">
        <v>48</v>
      </c>
      <c r="AN60" s="38"/>
      <c r="AO60" s="38"/>
      <c r="AP60" s="35"/>
      <c r="AQ60" s="35"/>
      <c r="AR60" s="36"/>
      <c r="BE60" s="35"/>
    </row>
    <row r="61">
      <c r="B61" s="19"/>
      <c r="AR61" s="19"/>
    </row>
    <row r="62">
      <c r="B62" s="19"/>
      <c r="AR62" s="19"/>
    </row>
    <row r="63">
      <c r="B63" s="19"/>
      <c r="AR63" s="19"/>
    </row>
    <row r="64" s="2" customFormat="1">
      <c r="A64" s="35"/>
      <c r="B64" s="36"/>
      <c r="C64" s="35"/>
      <c r="D64" s="53" t="s">
        <v>49</v>
      </c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3" t="s">
        <v>50</v>
      </c>
      <c r="AI64" s="56"/>
      <c r="AJ64" s="56"/>
      <c r="AK64" s="56"/>
      <c r="AL64" s="56"/>
      <c r="AM64" s="56"/>
      <c r="AN64" s="56"/>
      <c r="AO64" s="56"/>
      <c r="AP64" s="35"/>
      <c r="AQ64" s="35"/>
      <c r="AR64" s="36"/>
      <c r="BE64" s="35"/>
    </row>
    <row r="65">
      <c r="B65" s="19"/>
      <c r="AR65" s="19"/>
    </row>
    <row r="66">
      <c r="B66" s="19"/>
      <c r="AR66" s="19"/>
    </row>
    <row r="67">
      <c r="B67" s="19"/>
      <c r="AR67" s="19"/>
    </row>
    <row r="68">
      <c r="B68" s="19"/>
      <c r="AR68" s="19"/>
    </row>
    <row r="69">
      <c r="B69" s="19"/>
      <c r="AR69" s="19"/>
    </row>
    <row r="70">
      <c r="B70" s="19"/>
      <c r="AR70" s="19"/>
    </row>
    <row r="71">
      <c r="B71" s="19"/>
      <c r="AR71" s="19"/>
    </row>
    <row r="72">
      <c r="B72" s="19"/>
      <c r="AR72" s="19"/>
    </row>
    <row r="73">
      <c r="B73" s="19"/>
      <c r="AR73" s="19"/>
    </row>
    <row r="74">
      <c r="B74" s="19"/>
      <c r="AR74" s="19"/>
    </row>
    <row r="75" s="2" customFormat="1">
      <c r="A75" s="35"/>
      <c r="B75" s="36"/>
      <c r="C75" s="35"/>
      <c r="D75" s="55" t="s">
        <v>47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5" t="s">
        <v>48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5" t="s">
        <v>47</v>
      </c>
      <c r="AI75" s="38"/>
      <c r="AJ75" s="38"/>
      <c r="AK75" s="38"/>
      <c r="AL75" s="38"/>
      <c r="AM75" s="55" t="s">
        <v>48</v>
      </c>
      <c r="AN75" s="38"/>
      <c r="AO75" s="38"/>
      <c r="AP75" s="35"/>
      <c r="AQ75" s="35"/>
      <c r="AR75" s="36"/>
      <c r="BE75" s="35"/>
    </row>
    <row r="76" s="2" customFormat="1">
      <c r="A76" s="35"/>
      <c r="B76" s="36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6"/>
      <c r="BE76" s="35"/>
    </row>
    <row r="77" s="2" customFormat="1" ht="6.96" customHeight="1">
      <c r="A77" s="35"/>
      <c r="B77" s="57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36"/>
      <c r="B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36"/>
      <c r="BE81" s="35"/>
    </row>
    <row r="82" s="2" customFormat="1" ht="24.96" customHeight="1">
      <c r="A82" s="35"/>
      <c r="B82" s="36"/>
      <c r="C82" s="20" t="s">
        <v>51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6"/>
      <c r="B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6"/>
      <c r="BE83" s="35"/>
    </row>
    <row r="84" s="4" customFormat="1" ht="12" customHeight="1">
      <c r="A84" s="4"/>
      <c r="B84" s="61"/>
      <c r="C84" s="29" t="s">
        <v>11</v>
      </c>
      <c r="D84" s="4"/>
      <c r="E84" s="4"/>
      <c r="F84" s="4"/>
      <c r="G84" s="4"/>
      <c r="H84" s="4"/>
      <c r="I84" s="4"/>
      <c r="J84" s="4"/>
      <c r="K84" s="4"/>
      <c r="L84" s="4" t="str">
        <f>K5</f>
        <v>2021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1"/>
      <c r="BE84" s="4"/>
    </row>
    <row r="85" s="5" customFormat="1" ht="36.96" customHeight="1">
      <c r="A85" s="5"/>
      <c r="B85" s="62"/>
      <c r="C85" s="63" t="s">
        <v>14</v>
      </c>
      <c r="D85" s="5"/>
      <c r="E85" s="5"/>
      <c r="F85" s="5"/>
      <c r="G85" s="5"/>
      <c r="H85" s="5"/>
      <c r="I85" s="5"/>
      <c r="J85" s="5"/>
      <c r="K85" s="5"/>
      <c r="L85" s="64" t="str">
        <f>K6</f>
        <v>Obnova podláh terás MŠ Svätopluková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2"/>
      <c r="BE85" s="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6"/>
      <c r="BE86" s="35"/>
    </row>
    <row r="87" s="2" customFormat="1" ht="12" customHeight="1">
      <c r="A87" s="35"/>
      <c r="B87" s="36"/>
      <c r="C87" s="29" t="s">
        <v>18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20</v>
      </c>
      <c r="AJ87" s="35"/>
      <c r="AK87" s="35"/>
      <c r="AL87" s="35"/>
      <c r="AM87" s="66" t="str">
        <f>IF(AN8= "","",AN8)</f>
        <v>26. 5. 2021</v>
      </c>
      <c r="AN87" s="66"/>
      <c r="AO87" s="35"/>
      <c r="AP87" s="35"/>
      <c r="AQ87" s="35"/>
      <c r="AR87" s="36"/>
      <c r="B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6"/>
      <c r="BE88" s="35"/>
    </row>
    <row r="89" s="2" customFormat="1" ht="15.15" customHeight="1">
      <c r="A89" s="35"/>
      <c r="B89" s="36"/>
      <c r="C89" s="29" t="s">
        <v>22</v>
      </c>
      <c r="D89" s="35"/>
      <c r="E89" s="35"/>
      <c r="F89" s="35"/>
      <c r="G89" s="35"/>
      <c r="H89" s="35"/>
      <c r="I89" s="35"/>
      <c r="J89" s="35"/>
      <c r="K89" s="35"/>
      <c r="L89" s="4" t="str">
        <f>IF(E11= "","",E11)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27</v>
      </c>
      <c r="AJ89" s="35"/>
      <c r="AK89" s="35"/>
      <c r="AL89" s="35"/>
      <c r="AM89" s="67" t="str">
        <f>IF(E17="","",E17)</f>
        <v xml:space="preserve"> </v>
      </c>
      <c r="AN89" s="4"/>
      <c r="AO89" s="4"/>
      <c r="AP89" s="4"/>
      <c r="AQ89" s="35"/>
      <c r="AR89" s="36"/>
      <c r="AS89" s="68" t="s">
        <v>52</v>
      </c>
      <c r="AT89" s="69"/>
      <c r="AU89" s="70"/>
      <c r="AV89" s="70"/>
      <c r="AW89" s="70"/>
      <c r="AX89" s="70"/>
      <c r="AY89" s="70"/>
      <c r="AZ89" s="70"/>
      <c r="BA89" s="70"/>
      <c r="BB89" s="70"/>
      <c r="BC89" s="70"/>
      <c r="BD89" s="71"/>
      <c r="BE89" s="35"/>
    </row>
    <row r="90" s="2" customFormat="1" ht="15.15" customHeight="1">
      <c r="A90" s="35"/>
      <c r="B90" s="36"/>
      <c r="C90" s="29" t="s">
        <v>25</v>
      </c>
      <c r="D90" s="35"/>
      <c r="E90" s="35"/>
      <c r="F90" s="35"/>
      <c r="G90" s="35"/>
      <c r="H90" s="35"/>
      <c r="I90" s="35"/>
      <c r="J90" s="35"/>
      <c r="K90" s="35"/>
      <c r="L90" s="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30</v>
      </c>
      <c r="AJ90" s="35"/>
      <c r="AK90" s="35"/>
      <c r="AL90" s="35"/>
      <c r="AM90" s="67" t="str">
        <f>IF(E20="","",E20)</f>
        <v xml:space="preserve"> </v>
      </c>
      <c r="AN90" s="4"/>
      <c r="AO90" s="4"/>
      <c r="AP90" s="4"/>
      <c r="AQ90" s="35"/>
      <c r="AR90" s="36"/>
      <c r="AS90" s="72"/>
      <c r="AT90" s="73"/>
      <c r="AU90" s="74"/>
      <c r="AV90" s="74"/>
      <c r="AW90" s="74"/>
      <c r="AX90" s="74"/>
      <c r="AY90" s="74"/>
      <c r="AZ90" s="74"/>
      <c r="BA90" s="74"/>
      <c r="BB90" s="74"/>
      <c r="BC90" s="74"/>
      <c r="BD90" s="75"/>
      <c r="BE90" s="35"/>
    </row>
    <row r="91" s="2" customFormat="1" ht="10.8" customHeight="1">
      <c r="A91" s="35"/>
      <c r="B91" s="36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6"/>
      <c r="AS91" s="72"/>
      <c r="AT91" s="73"/>
      <c r="AU91" s="74"/>
      <c r="AV91" s="74"/>
      <c r="AW91" s="74"/>
      <c r="AX91" s="74"/>
      <c r="AY91" s="74"/>
      <c r="AZ91" s="74"/>
      <c r="BA91" s="74"/>
      <c r="BB91" s="74"/>
      <c r="BC91" s="74"/>
      <c r="BD91" s="75"/>
      <c r="BE91" s="35"/>
    </row>
    <row r="92" s="2" customFormat="1" ht="29.28" customHeight="1">
      <c r="A92" s="35"/>
      <c r="B92" s="36"/>
      <c r="C92" s="76" t="s">
        <v>53</v>
      </c>
      <c r="D92" s="77"/>
      <c r="E92" s="77"/>
      <c r="F92" s="77"/>
      <c r="G92" s="77"/>
      <c r="H92" s="78"/>
      <c r="I92" s="79" t="s">
        <v>54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80" t="s">
        <v>55</v>
      </c>
      <c r="AH92" s="77"/>
      <c r="AI92" s="77"/>
      <c r="AJ92" s="77"/>
      <c r="AK92" s="77"/>
      <c r="AL92" s="77"/>
      <c r="AM92" s="77"/>
      <c r="AN92" s="79" t="s">
        <v>56</v>
      </c>
      <c r="AO92" s="77"/>
      <c r="AP92" s="81"/>
      <c r="AQ92" s="82" t="s">
        <v>57</v>
      </c>
      <c r="AR92" s="36"/>
      <c r="AS92" s="83" t="s">
        <v>58</v>
      </c>
      <c r="AT92" s="84" t="s">
        <v>59</v>
      </c>
      <c r="AU92" s="84" t="s">
        <v>60</v>
      </c>
      <c r="AV92" s="84" t="s">
        <v>61</v>
      </c>
      <c r="AW92" s="84" t="s">
        <v>62</v>
      </c>
      <c r="AX92" s="84" t="s">
        <v>63</v>
      </c>
      <c r="AY92" s="84" t="s">
        <v>64</v>
      </c>
      <c r="AZ92" s="84" t="s">
        <v>65</v>
      </c>
      <c r="BA92" s="84" t="s">
        <v>66</v>
      </c>
      <c r="BB92" s="84" t="s">
        <v>67</v>
      </c>
      <c r="BC92" s="84" t="s">
        <v>68</v>
      </c>
      <c r="BD92" s="85" t="s">
        <v>69</v>
      </c>
      <c r="BE92" s="35"/>
    </row>
    <row r="93" s="2" customFormat="1" ht="10.8" customHeight="1">
      <c r="A93" s="35"/>
      <c r="B93" s="36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6"/>
      <c r="AS93" s="86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35"/>
    </row>
    <row r="94" s="6" customFormat="1" ht="32.4" customHeight="1">
      <c r="A94" s="6"/>
      <c r="B94" s="89"/>
      <c r="C94" s="90" t="s">
        <v>70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2">
        <f>ROUND(AG95,2)</f>
        <v>0</v>
      </c>
      <c r="AH94" s="92"/>
      <c r="AI94" s="92"/>
      <c r="AJ94" s="92"/>
      <c r="AK94" s="92"/>
      <c r="AL94" s="92"/>
      <c r="AM94" s="92"/>
      <c r="AN94" s="93">
        <f>SUM(AG94,AT94)</f>
        <v>0</v>
      </c>
      <c r="AO94" s="93"/>
      <c r="AP94" s="93"/>
      <c r="AQ94" s="94" t="s">
        <v>1</v>
      </c>
      <c r="AR94" s="89"/>
      <c r="AS94" s="95">
        <f>ROUND(AS95,2)</f>
        <v>0</v>
      </c>
      <c r="AT94" s="96">
        <f>ROUND(SUM(AV94:AW94),2)</f>
        <v>0</v>
      </c>
      <c r="AU94" s="97">
        <f>ROUND(AU95,5)</f>
        <v>0</v>
      </c>
      <c r="AV94" s="96">
        <f>ROUND(AZ94*L29,2)</f>
        <v>0</v>
      </c>
      <c r="AW94" s="96">
        <f>ROUND(BA94*L30,2)</f>
        <v>0</v>
      </c>
      <c r="AX94" s="96">
        <f>ROUND(BB94*L29,2)</f>
        <v>0</v>
      </c>
      <c r="AY94" s="96">
        <f>ROUND(BC94*L30,2)</f>
        <v>0</v>
      </c>
      <c r="AZ94" s="96">
        <f>ROUND(AZ95,2)</f>
        <v>0</v>
      </c>
      <c r="BA94" s="96">
        <f>ROUND(BA95,2)</f>
        <v>0</v>
      </c>
      <c r="BB94" s="96">
        <f>ROUND(BB95,2)</f>
        <v>0</v>
      </c>
      <c r="BC94" s="96">
        <f>ROUND(BC95,2)</f>
        <v>0</v>
      </c>
      <c r="BD94" s="98">
        <f>ROUND(BD95,2)</f>
        <v>0</v>
      </c>
      <c r="BE94" s="6"/>
      <c r="BS94" s="99" t="s">
        <v>71</v>
      </c>
      <c r="BT94" s="99" t="s">
        <v>72</v>
      </c>
      <c r="BV94" s="99" t="s">
        <v>73</v>
      </c>
      <c r="BW94" s="99" t="s">
        <v>4</v>
      </c>
      <c r="BX94" s="99" t="s">
        <v>74</v>
      </c>
      <c r="CL94" s="99" t="s">
        <v>1</v>
      </c>
    </row>
    <row r="95" s="7" customFormat="1" ht="16.5" customHeight="1">
      <c r="A95" s="100" t="s">
        <v>75</v>
      </c>
      <c r="B95" s="101"/>
      <c r="C95" s="102"/>
      <c r="D95" s="103" t="s">
        <v>12</v>
      </c>
      <c r="E95" s="103"/>
      <c r="F95" s="103"/>
      <c r="G95" s="103"/>
      <c r="H95" s="103"/>
      <c r="I95" s="104"/>
      <c r="J95" s="103" t="s">
        <v>15</v>
      </c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5">
        <f>'2021 - Obnova podláh terá...'!J28</f>
        <v>0</v>
      </c>
      <c r="AH95" s="104"/>
      <c r="AI95" s="104"/>
      <c r="AJ95" s="104"/>
      <c r="AK95" s="104"/>
      <c r="AL95" s="104"/>
      <c r="AM95" s="104"/>
      <c r="AN95" s="105">
        <f>SUM(AG95,AT95)</f>
        <v>0</v>
      </c>
      <c r="AO95" s="104"/>
      <c r="AP95" s="104"/>
      <c r="AQ95" s="106" t="s">
        <v>76</v>
      </c>
      <c r="AR95" s="101"/>
      <c r="AS95" s="107">
        <v>0</v>
      </c>
      <c r="AT95" s="108">
        <f>ROUND(SUM(AV95:AW95),2)</f>
        <v>0</v>
      </c>
      <c r="AU95" s="109">
        <f>'2021 - Obnova podláh terá...'!P118</f>
        <v>0</v>
      </c>
      <c r="AV95" s="108">
        <f>'2021 - Obnova podláh terá...'!J31</f>
        <v>0</v>
      </c>
      <c r="AW95" s="108">
        <f>'2021 - Obnova podláh terá...'!J32</f>
        <v>0</v>
      </c>
      <c r="AX95" s="108">
        <f>'2021 - Obnova podláh terá...'!J33</f>
        <v>0</v>
      </c>
      <c r="AY95" s="108">
        <f>'2021 - Obnova podláh terá...'!J34</f>
        <v>0</v>
      </c>
      <c r="AZ95" s="108">
        <f>'2021 - Obnova podláh terá...'!F31</f>
        <v>0</v>
      </c>
      <c r="BA95" s="108">
        <f>'2021 - Obnova podláh terá...'!F32</f>
        <v>0</v>
      </c>
      <c r="BB95" s="108">
        <f>'2021 - Obnova podláh terá...'!F33</f>
        <v>0</v>
      </c>
      <c r="BC95" s="108">
        <f>'2021 - Obnova podláh terá...'!F34</f>
        <v>0</v>
      </c>
      <c r="BD95" s="110">
        <f>'2021 - Obnova podláh terá...'!F35</f>
        <v>0</v>
      </c>
      <c r="BE95" s="7"/>
      <c r="BT95" s="111" t="s">
        <v>77</v>
      </c>
      <c r="BU95" s="111" t="s">
        <v>78</v>
      </c>
      <c r="BV95" s="111" t="s">
        <v>73</v>
      </c>
      <c r="BW95" s="111" t="s">
        <v>4</v>
      </c>
      <c r="BX95" s="111" t="s">
        <v>74</v>
      </c>
      <c r="CL95" s="111" t="s">
        <v>1</v>
      </c>
    </row>
    <row r="96" s="2" customFormat="1" ht="30" customHeight="1">
      <c r="A96" s="35"/>
      <c r="B96" s="36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6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57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36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2021 - Obnova podláh terá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" style="1" customWidth="1"/>
    <col min="8" max="8" width="11.5" style="1" customWidth="1"/>
    <col min="9" max="9" width="20.16016" style="112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I2" s="112"/>
      <c r="L2" s="15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4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13"/>
      <c r="J3" s="18"/>
      <c r="K3" s="18"/>
      <c r="L3" s="19"/>
      <c r="AT3" s="16" t="s">
        <v>72</v>
      </c>
    </row>
    <row r="4" s="1" customFormat="1" ht="24.96" customHeight="1">
      <c r="B4" s="19"/>
      <c r="D4" s="20" t="s">
        <v>79</v>
      </c>
      <c r="I4" s="112"/>
      <c r="L4" s="19"/>
      <c r="M4" s="114" t="s">
        <v>9</v>
      </c>
      <c r="AT4" s="16" t="s">
        <v>3</v>
      </c>
    </row>
    <row r="5" s="1" customFormat="1" ht="6.96" customHeight="1">
      <c r="B5" s="19"/>
      <c r="I5" s="112"/>
      <c r="L5" s="19"/>
    </row>
    <row r="6" s="2" customFormat="1" ht="12" customHeight="1">
      <c r="A6" s="35"/>
      <c r="B6" s="36"/>
      <c r="C6" s="35"/>
      <c r="D6" s="29" t="s">
        <v>14</v>
      </c>
      <c r="E6" s="35"/>
      <c r="F6" s="35"/>
      <c r="G6" s="35"/>
      <c r="H6" s="35"/>
      <c r="I6" s="115"/>
      <c r="J6" s="35"/>
      <c r="K6" s="35"/>
      <c r="L6" s="52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36"/>
      <c r="C7" s="35"/>
      <c r="D7" s="35"/>
      <c r="E7" s="64" t="s">
        <v>15</v>
      </c>
      <c r="F7" s="35"/>
      <c r="G7" s="35"/>
      <c r="H7" s="35"/>
      <c r="I7" s="115"/>
      <c r="J7" s="35"/>
      <c r="K7" s="35"/>
      <c r="L7" s="52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36"/>
      <c r="C8" s="35"/>
      <c r="D8" s="35"/>
      <c r="E8" s="35"/>
      <c r="F8" s="35"/>
      <c r="G8" s="35"/>
      <c r="H8" s="35"/>
      <c r="I8" s="115"/>
      <c r="J8" s="35"/>
      <c r="K8" s="35"/>
      <c r="L8" s="52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36"/>
      <c r="C9" s="35"/>
      <c r="D9" s="29" t="s">
        <v>16</v>
      </c>
      <c r="E9" s="35"/>
      <c r="F9" s="24" t="s">
        <v>1</v>
      </c>
      <c r="G9" s="35"/>
      <c r="H9" s="35"/>
      <c r="I9" s="116" t="s">
        <v>17</v>
      </c>
      <c r="J9" s="24" t="s">
        <v>1</v>
      </c>
      <c r="K9" s="35"/>
      <c r="L9" s="52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36"/>
      <c r="C10" s="35"/>
      <c r="D10" s="29" t="s">
        <v>18</v>
      </c>
      <c r="E10" s="35"/>
      <c r="F10" s="24" t="s">
        <v>19</v>
      </c>
      <c r="G10" s="35"/>
      <c r="H10" s="35"/>
      <c r="I10" s="116" t="s">
        <v>20</v>
      </c>
      <c r="J10" s="66" t="str">
        <f>'Rekapitulácia stavby'!AN8</f>
        <v>26. 5. 2021</v>
      </c>
      <c r="K10" s="35"/>
      <c r="L10" s="52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36"/>
      <c r="C11" s="35"/>
      <c r="D11" s="35"/>
      <c r="E11" s="35"/>
      <c r="F11" s="35"/>
      <c r="G11" s="35"/>
      <c r="H11" s="35"/>
      <c r="I11" s="115"/>
      <c r="J11" s="35"/>
      <c r="K11" s="35"/>
      <c r="L11" s="52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36"/>
      <c r="C12" s="35"/>
      <c r="D12" s="29" t="s">
        <v>22</v>
      </c>
      <c r="E12" s="35"/>
      <c r="F12" s="35"/>
      <c r="G12" s="35"/>
      <c r="H12" s="35"/>
      <c r="I12" s="116" t="s">
        <v>23</v>
      </c>
      <c r="J12" s="24" t="str">
        <f>IF('Rekapitulácia stavby'!AN10="","",'Rekapitulácia stavby'!AN10)</f>
        <v/>
      </c>
      <c r="K12" s="35"/>
      <c r="L12" s="52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36"/>
      <c r="C13" s="35"/>
      <c r="D13" s="35"/>
      <c r="E13" s="24" t="str">
        <f>IF('Rekapitulácia stavby'!E11="","",'Rekapitulácia stavby'!E11)</f>
        <v xml:space="preserve"> </v>
      </c>
      <c r="F13" s="35"/>
      <c r="G13" s="35"/>
      <c r="H13" s="35"/>
      <c r="I13" s="116" t="s">
        <v>24</v>
      </c>
      <c r="J13" s="24" t="str">
        <f>IF('Rekapitulácia stavby'!AN11="","",'Rekapitulácia stavby'!AN11)</f>
        <v/>
      </c>
      <c r="K13" s="35"/>
      <c r="L13" s="52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36"/>
      <c r="C14" s="35"/>
      <c r="D14" s="35"/>
      <c r="E14" s="35"/>
      <c r="F14" s="35"/>
      <c r="G14" s="35"/>
      <c r="H14" s="35"/>
      <c r="I14" s="115"/>
      <c r="J14" s="35"/>
      <c r="K14" s="35"/>
      <c r="L14" s="52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36"/>
      <c r="C15" s="35"/>
      <c r="D15" s="29" t="s">
        <v>25</v>
      </c>
      <c r="E15" s="35"/>
      <c r="F15" s="35"/>
      <c r="G15" s="35"/>
      <c r="H15" s="35"/>
      <c r="I15" s="116" t="s">
        <v>23</v>
      </c>
      <c r="J15" s="30" t="str">
        <f>'Rekapitulácia stavby'!AN13</f>
        <v>Vyplň údaj</v>
      </c>
      <c r="K15" s="35"/>
      <c r="L15" s="52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36"/>
      <c r="C16" s="35"/>
      <c r="D16" s="35"/>
      <c r="E16" s="30" t="str">
        <f>'Rekapitulácia stavby'!E14</f>
        <v>Vyplň údaj</v>
      </c>
      <c r="F16" s="24"/>
      <c r="G16" s="24"/>
      <c r="H16" s="24"/>
      <c r="I16" s="116" t="s">
        <v>24</v>
      </c>
      <c r="J16" s="30" t="str">
        <f>'Rekapitulácia stavby'!AN14</f>
        <v>Vyplň údaj</v>
      </c>
      <c r="K16" s="35"/>
      <c r="L16" s="52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36"/>
      <c r="C17" s="35"/>
      <c r="D17" s="35"/>
      <c r="E17" s="35"/>
      <c r="F17" s="35"/>
      <c r="G17" s="35"/>
      <c r="H17" s="35"/>
      <c r="I17" s="115"/>
      <c r="J17" s="35"/>
      <c r="K17" s="35"/>
      <c r="L17" s="52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36"/>
      <c r="C18" s="35"/>
      <c r="D18" s="29" t="s">
        <v>27</v>
      </c>
      <c r="E18" s="35"/>
      <c r="F18" s="35"/>
      <c r="G18" s="35"/>
      <c r="H18" s="35"/>
      <c r="I18" s="116" t="s">
        <v>23</v>
      </c>
      <c r="J18" s="24" t="str">
        <f>IF('Rekapitulácia stavby'!AN16="","",'Rekapitulácia stavby'!AN16)</f>
        <v/>
      </c>
      <c r="K18" s="35"/>
      <c r="L18" s="52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36"/>
      <c r="C19" s="35"/>
      <c r="D19" s="35"/>
      <c r="E19" s="24" t="str">
        <f>IF('Rekapitulácia stavby'!E17="","",'Rekapitulácia stavby'!E17)</f>
        <v xml:space="preserve"> </v>
      </c>
      <c r="F19" s="35"/>
      <c r="G19" s="35"/>
      <c r="H19" s="35"/>
      <c r="I19" s="116" t="s">
        <v>24</v>
      </c>
      <c r="J19" s="24" t="str">
        <f>IF('Rekapitulácia stavby'!AN17="","",'Rekapitulácia stavby'!AN17)</f>
        <v/>
      </c>
      <c r="K19" s="35"/>
      <c r="L19" s="52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36"/>
      <c r="C20" s="35"/>
      <c r="D20" s="35"/>
      <c r="E20" s="35"/>
      <c r="F20" s="35"/>
      <c r="G20" s="35"/>
      <c r="H20" s="35"/>
      <c r="I20" s="115"/>
      <c r="J20" s="35"/>
      <c r="K20" s="35"/>
      <c r="L20" s="52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36"/>
      <c r="C21" s="35"/>
      <c r="D21" s="29" t="s">
        <v>30</v>
      </c>
      <c r="E21" s="35"/>
      <c r="F21" s="35"/>
      <c r="G21" s="35"/>
      <c r="H21" s="35"/>
      <c r="I21" s="116" t="s">
        <v>23</v>
      </c>
      <c r="J21" s="24" t="str">
        <f>IF('Rekapitulácia stavby'!AN19="","",'Rekapitulácia stavby'!AN19)</f>
        <v/>
      </c>
      <c r="K21" s="35"/>
      <c r="L21" s="52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36"/>
      <c r="C22" s="35"/>
      <c r="D22" s="35"/>
      <c r="E22" s="24" t="str">
        <f>IF('Rekapitulácia stavby'!E20="","",'Rekapitulácia stavby'!E20)</f>
        <v xml:space="preserve"> </v>
      </c>
      <c r="F22" s="35"/>
      <c r="G22" s="35"/>
      <c r="H22" s="35"/>
      <c r="I22" s="116" t="s">
        <v>24</v>
      </c>
      <c r="J22" s="24" t="str">
        <f>IF('Rekapitulácia stavby'!AN20="","",'Rekapitulácia stavby'!AN20)</f>
        <v/>
      </c>
      <c r="K22" s="35"/>
      <c r="L22" s="52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36"/>
      <c r="C23" s="35"/>
      <c r="D23" s="35"/>
      <c r="E23" s="35"/>
      <c r="F23" s="35"/>
      <c r="G23" s="35"/>
      <c r="H23" s="35"/>
      <c r="I23" s="115"/>
      <c r="J23" s="35"/>
      <c r="K23" s="35"/>
      <c r="L23" s="52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36"/>
      <c r="C24" s="35"/>
      <c r="D24" s="29" t="s">
        <v>31</v>
      </c>
      <c r="E24" s="35"/>
      <c r="F24" s="35"/>
      <c r="G24" s="35"/>
      <c r="H24" s="35"/>
      <c r="I24" s="115"/>
      <c r="J24" s="35"/>
      <c r="K24" s="35"/>
      <c r="L24" s="52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17"/>
      <c r="B25" s="118"/>
      <c r="C25" s="117"/>
      <c r="D25" s="117"/>
      <c r="E25" s="33" t="s">
        <v>1</v>
      </c>
      <c r="F25" s="33"/>
      <c r="G25" s="33"/>
      <c r="H25" s="33"/>
      <c r="I25" s="119"/>
      <c r="J25" s="117"/>
      <c r="K25" s="117"/>
      <c r="L25" s="120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</row>
    <row r="26" s="2" customFormat="1" ht="6.96" customHeight="1">
      <c r="A26" s="35"/>
      <c r="B26" s="36"/>
      <c r="C26" s="35"/>
      <c r="D26" s="35"/>
      <c r="E26" s="35"/>
      <c r="F26" s="35"/>
      <c r="G26" s="35"/>
      <c r="H26" s="35"/>
      <c r="I26" s="115"/>
      <c r="J26" s="35"/>
      <c r="K26" s="35"/>
      <c r="L26" s="52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36"/>
      <c r="C27" s="35"/>
      <c r="D27" s="87"/>
      <c r="E27" s="87"/>
      <c r="F27" s="87"/>
      <c r="G27" s="87"/>
      <c r="H27" s="87"/>
      <c r="I27" s="121"/>
      <c r="J27" s="87"/>
      <c r="K27" s="87"/>
      <c r="L27" s="52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36"/>
      <c r="C28" s="35"/>
      <c r="D28" s="122" t="s">
        <v>32</v>
      </c>
      <c r="E28" s="35"/>
      <c r="F28" s="35"/>
      <c r="G28" s="35"/>
      <c r="H28" s="35"/>
      <c r="I28" s="115"/>
      <c r="J28" s="93">
        <f>ROUND(J118, 2)</f>
        <v>0</v>
      </c>
      <c r="K28" s="35"/>
      <c r="L28" s="52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36"/>
      <c r="C29" s="35"/>
      <c r="D29" s="87"/>
      <c r="E29" s="87"/>
      <c r="F29" s="87"/>
      <c r="G29" s="87"/>
      <c r="H29" s="87"/>
      <c r="I29" s="121"/>
      <c r="J29" s="87"/>
      <c r="K29" s="87"/>
      <c r="L29" s="52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="2" customFormat="1" ht="14.4" customHeight="1">
      <c r="A30" s="35"/>
      <c r="B30" s="36"/>
      <c r="C30" s="35"/>
      <c r="D30" s="35"/>
      <c r="E30" s="35"/>
      <c r="F30" s="40" t="s">
        <v>34</v>
      </c>
      <c r="G30" s="35"/>
      <c r="H30" s="35"/>
      <c r="I30" s="123" t="s">
        <v>33</v>
      </c>
      <c r="J30" s="40" t="s">
        <v>35</v>
      </c>
      <c r="K30" s="35"/>
      <c r="L30" s="52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="2" customFormat="1" ht="14.4" customHeight="1">
      <c r="A31" s="35"/>
      <c r="B31" s="36"/>
      <c r="C31" s="35"/>
      <c r="D31" s="124" t="s">
        <v>36</v>
      </c>
      <c r="E31" s="29" t="s">
        <v>37</v>
      </c>
      <c r="F31" s="125">
        <f>ROUND((SUM(BE118:BE139)),  2)</f>
        <v>0</v>
      </c>
      <c r="G31" s="35"/>
      <c r="H31" s="35"/>
      <c r="I31" s="126">
        <v>0.20000000000000001</v>
      </c>
      <c r="J31" s="125">
        <f>ROUND(((SUM(BE118:BE139))*I31),  2)</f>
        <v>0</v>
      </c>
      <c r="K31" s="35"/>
      <c r="L31" s="52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36"/>
      <c r="C32" s="35"/>
      <c r="D32" s="35"/>
      <c r="E32" s="29" t="s">
        <v>38</v>
      </c>
      <c r="F32" s="125">
        <f>ROUND((SUM(BF118:BF139)),  2)</f>
        <v>0</v>
      </c>
      <c r="G32" s="35"/>
      <c r="H32" s="35"/>
      <c r="I32" s="126">
        <v>0.20000000000000001</v>
      </c>
      <c r="J32" s="125">
        <f>ROUND(((SUM(BF118:BF139))*I32),  2)</f>
        <v>0</v>
      </c>
      <c r="K32" s="35"/>
      <c r="L32" s="52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36"/>
      <c r="C33" s="35"/>
      <c r="D33" s="35"/>
      <c r="E33" s="29" t="s">
        <v>39</v>
      </c>
      <c r="F33" s="125">
        <f>ROUND((SUM(BG118:BG139)),  2)</f>
        <v>0</v>
      </c>
      <c r="G33" s="35"/>
      <c r="H33" s="35"/>
      <c r="I33" s="126">
        <v>0.20000000000000001</v>
      </c>
      <c r="J33" s="125">
        <f>0</f>
        <v>0</v>
      </c>
      <c r="K33" s="35"/>
      <c r="L33" s="52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36"/>
      <c r="C34" s="35"/>
      <c r="D34" s="35"/>
      <c r="E34" s="29" t="s">
        <v>40</v>
      </c>
      <c r="F34" s="125">
        <f>ROUND((SUM(BH118:BH139)),  2)</f>
        <v>0</v>
      </c>
      <c r="G34" s="35"/>
      <c r="H34" s="35"/>
      <c r="I34" s="126">
        <v>0.20000000000000001</v>
      </c>
      <c r="J34" s="125">
        <f>0</f>
        <v>0</v>
      </c>
      <c r="K34" s="35"/>
      <c r="L34" s="52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36"/>
      <c r="C35" s="35"/>
      <c r="D35" s="35"/>
      <c r="E35" s="29" t="s">
        <v>41</v>
      </c>
      <c r="F35" s="125">
        <f>ROUND((SUM(BI118:BI139)),  2)</f>
        <v>0</v>
      </c>
      <c r="G35" s="35"/>
      <c r="H35" s="35"/>
      <c r="I35" s="126">
        <v>0</v>
      </c>
      <c r="J35" s="125">
        <f>0</f>
        <v>0</v>
      </c>
      <c r="K35" s="35"/>
      <c r="L35" s="52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36"/>
      <c r="C36" s="35"/>
      <c r="D36" s="35"/>
      <c r="E36" s="35"/>
      <c r="F36" s="35"/>
      <c r="G36" s="35"/>
      <c r="H36" s="35"/>
      <c r="I36" s="115"/>
      <c r="J36" s="35"/>
      <c r="K36" s="35"/>
      <c r="L36" s="52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36"/>
      <c r="C37" s="127"/>
      <c r="D37" s="128" t="s">
        <v>42</v>
      </c>
      <c r="E37" s="78"/>
      <c r="F37" s="78"/>
      <c r="G37" s="129" t="s">
        <v>43</v>
      </c>
      <c r="H37" s="130" t="s">
        <v>44</v>
      </c>
      <c r="I37" s="131"/>
      <c r="J37" s="132">
        <f>SUM(J28:J35)</f>
        <v>0</v>
      </c>
      <c r="K37" s="133"/>
      <c r="L37" s="52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36"/>
      <c r="C38" s="35"/>
      <c r="D38" s="35"/>
      <c r="E38" s="35"/>
      <c r="F38" s="35"/>
      <c r="G38" s="35"/>
      <c r="H38" s="35"/>
      <c r="I38" s="115"/>
      <c r="J38" s="35"/>
      <c r="K38" s="35"/>
      <c r="L38" s="52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9"/>
      <c r="I39" s="112"/>
      <c r="L39" s="19"/>
    </row>
    <row r="40" s="1" customFormat="1" ht="14.4" customHeight="1">
      <c r="B40" s="19"/>
      <c r="I40" s="112"/>
      <c r="L40" s="19"/>
    </row>
    <row r="41" s="1" customFormat="1" ht="14.4" customHeight="1">
      <c r="B41" s="19"/>
      <c r="I41" s="112"/>
      <c r="L41" s="19"/>
    </row>
    <row r="42" s="1" customFormat="1" ht="14.4" customHeight="1">
      <c r="B42" s="19"/>
      <c r="I42" s="112"/>
      <c r="L42" s="19"/>
    </row>
    <row r="43" s="1" customFormat="1" ht="14.4" customHeight="1">
      <c r="B43" s="19"/>
      <c r="I43" s="112"/>
      <c r="L43" s="19"/>
    </row>
    <row r="44" s="1" customFormat="1" ht="14.4" customHeight="1">
      <c r="B44" s="19"/>
      <c r="I44" s="112"/>
      <c r="L44" s="19"/>
    </row>
    <row r="45" s="1" customFormat="1" ht="14.4" customHeight="1">
      <c r="B45" s="19"/>
      <c r="I45" s="112"/>
      <c r="L45" s="19"/>
    </row>
    <row r="46" s="1" customFormat="1" ht="14.4" customHeight="1">
      <c r="B46" s="19"/>
      <c r="I46" s="112"/>
      <c r="L46" s="19"/>
    </row>
    <row r="47" s="1" customFormat="1" ht="14.4" customHeight="1">
      <c r="B47" s="19"/>
      <c r="I47" s="112"/>
      <c r="L47" s="19"/>
    </row>
    <row r="48" s="1" customFormat="1" ht="14.4" customHeight="1">
      <c r="B48" s="19"/>
      <c r="I48" s="112"/>
      <c r="L48" s="19"/>
    </row>
    <row r="49" s="1" customFormat="1" ht="14.4" customHeight="1">
      <c r="B49" s="19"/>
      <c r="I49" s="112"/>
      <c r="L49" s="19"/>
    </row>
    <row r="50" s="2" customFormat="1" ht="14.4" customHeight="1">
      <c r="B50" s="52"/>
      <c r="D50" s="53" t="s">
        <v>45</v>
      </c>
      <c r="E50" s="54"/>
      <c r="F50" s="54"/>
      <c r="G50" s="53" t="s">
        <v>46</v>
      </c>
      <c r="H50" s="54"/>
      <c r="I50" s="134"/>
      <c r="J50" s="54"/>
      <c r="K50" s="54"/>
      <c r="L50" s="5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5"/>
      <c r="B61" s="36"/>
      <c r="C61" s="35"/>
      <c r="D61" s="55" t="s">
        <v>47</v>
      </c>
      <c r="E61" s="38"/>
      <c r="F61" s="135" t="s">
        <v>48</v>
      </c>
      <c r="G61" s="55" t="s">
        <v>47</v>
      </c>
      <c r="H61" s="38"/>
      <c r="I61" s="136"/>
      <c r="J61" s="137" t="s">
        <v>48</v>
      </c>
      <c r="K61" s="38"/>
      <c r="L61" s="52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5"/>
      <c r="B65" s="36"/>
      <c r="C65" s="35"/>
      <c r="D65" s="53" t="s">
        <v>49</v>
      </c>
      <c r="E65" s="56"/>
      <c r="F65" s="56"/>
      <c r="G65" s="53" t="s">
        <v>50</v>
      </c>
      <c r="H65" s="56"/>
      <c r="I65" s="138"/>
      <c r="J65" s="56"/>
      <c r="K65" s="56"/>
      <c r="L65" s="52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5"/>
      <c r="B76" s="36"/>
      <c r="C76" s="35"/>
      <c r="D76" s="55" t="s">
        <v>47</v>
      </c>
      <c r="E76" s="38"/>
      <c r="F76" s="135" t="s">
        <v>48</v>
      </c>
      <c r="G76" s="55" t="s">
        <v>47</v>
      </c>
      <c r="H76" s="38"/>
      <c r="I76" s="136"/>
      <c r="J76" s="137" t="s">
        <v>48</v>
      </c>
      <c r="K76" s="38"/>
      <c r="L76" s="52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57"/>
      <c r="C77" s="58"/>
      <c r="D77" s="58"/>
      <c r="E77" s="58"/>
      <c r="F77" s="58"/>
      <c r="G77" s="58"/>
      <c r="H77" s="58"/>
      <c r="I77" s="139"/>
      <c r="J77" s="58"/>
      <c r="K77" s="58"/>
      <c r="L77" s="52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s="2" customFormat="1" ht="6.96" customHeight="1">
      <c r="A81" s="35"/>
      <c r="B81" s="59"/>
      <c r="C81" s="60"/>
      <c r="D81" s="60"/>
      <c r="E81" s="60"/>
      <c r="F81" s="60"/>
      <c r="G81" s="60"/>
      <c r="H81" s="60"/>
      <c r="I81" s="140"/>
      <c r="J81" s="60"/>
      <c r="K81" s="60"/>
      <c r="L81" s="52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="2" customFormat="1" ht="24.96" customHeight="1">
      <c r="A82" s="35"/>
      <c r="B82" s="36"/>
      <c r="C82" s="20" t="s">
        <v>80</v>
      </c>
      <c r="D82" s="35"/>
      <c r="E82" s="35"/>
      <c r="F82" s="35"/>
      <c r="G82" s="35"/>
      <c r="H82" s="35"/>
      <c r="I82" s="115"/>
      <c r="J82" s="35"/>
      <c r="K82" s="35"/>
      <c r="L82" s="52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="2" customFormat="1" ht="6.96" customHeight="1">
      <c r="A83" s="35"/>
      <c r="B83" s="36"/>
      <c r="C83" s="35"/>
      <c r="D83" s="35"/>
      <c r="E83" s="35"/>
      <c r="F83" s="35"/>
      <c r="G83" s="35"/>
      <c r="H83" s="35"/>
      <c r="I83" s="115"/>
      <c r="J83" s="35"/>
      <c r="K83" s="35"/>
      <c r="L83" s="52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="2" customFormat="1" ht="12" customHeight="1">
      <c r="A84" s="35"/>
      <c r="B84" s="36"/>
      <c r="C84" s="29" t="s">
        <v>14</v>
      </c>
      <c r="D84" s="35"/>
      <c r="E84" s="35"/>
      <c r="F84" s="35"/>
      <c r="G84" s="35"/>
      <c r="H84" s="35"/>
      <c r="I84" s="115"/>
      <c r="J84" s="35"/>
      <c r="K84" s="35"/>
      <c r="L84" s="52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="2" customFormat="1" ht="16.5" customHeight="1">
      <c r="A85" s="35"/>
      <c r="B85" s="36"/>
      <c r="C85" s="35"/>
      <c r="D85" s="35"/>
      <c r="E85" s="64" t="str">
        <f>E7</f>
        <v>Obnova podláh terás MŠ Svätopluková</v>
      </c>
      <c r="F85" s="35"/>
      <c r="G85" s="35"/>
      <c r="H85" s="35"/>
      <c r="I85" s="115"/>
      <c r="J85" s="35"/>
      <c r="K85" s="35"/>
      <c r="L85" s="5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="2" customFormat="1" ht="6.96" customHeight="1">
      <c r="A86" s="35"/>
      <c r="B86" s="36"/>
      <c r="C86" s="35"/>
      <c r="D86" s="35"/>
      <c r="E86" s="35"/>
      <c r="F86" s="35"/>
      <c r="G86" s="35"/>
      <c r="H86" s="35"/>
      <c r="I86" s="115"/>
      <c r="J86" s="35"/>
      <c r="K86" s="35"/>
      <c r="L86" s="52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="2" customFormat="1" ht="12" customHeight="1">
      <c r="A87" s="35"/>
      <c r="B87" s="36"/>
      <c r="C87" s="29" t="s">
        <v>18</v>
      </c>
      <c r="D87" s="35"/>
      <c r="E87" s="35"/>
      <c r="F87" s="24" t="str">
        <f>F10</f>
        <v xml:space="preserve"> </v>
      </c>
      <c r="G87" s="35"/>
      <c r="H87" s="35"/>
      <c r="I87" s="116" t="s">
        <v>20</v>
      </c>
      <c r="J87" s="66" t="str">
        <f>IF(J10="","",J10)</f>
        <v>26. 5. 2021</v>
      </c>
      <c r="K87" s="35"/>
      <c r="L87" s="52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="2" customFormat="1" ht="6.96" customHeight="1">
      <c r="A88" s="35"/>
      <c r="B88" s="36"/>
      <c r="C88" s="35"/>
      <c r="D88" s="35"/>
      <c r="E88" s="35"/>
      <c r="F88" s="35"/>
      <c r="G88" s="35"/>
      <c r="H88" s="35"/>
      <c r="I88" s="115"/>
      <c r="J88" s="35"/>
      <c r="K88" s="35"/>
      <c r="L88" s="52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="2" customFormat="1" ht="15.15" customHeight="1">
      <c r="A89" s="35"/>
      <c r="B89" s="36"/>
      <c r="C89" s="29" t="s">
        <v>22</v>
      </c>
      <c r="D89" s="35"/>
      <c r="E89" s="35"/>
      <c r="F89" s="24" t="str">
        <f>E13</f>
        <v xml:space="preserve"> </v>
      </c>
      <c r="G89" s="35"/>
      <c r="H89" s="35"/>
      <c r="I89" s="116" t="s">
        <v>27</v>
      </c>
      <c r="J89" s="33" t="str">
        <f>E19</f>
        <v xml:space="preserve"> </v>
      </c>
      <c r="K89" s="35"/>
      <c r="L89" s="52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="2" customFormat="1" ht="15.15" customHeight="1">
      <c r="A90" s="35"/>
      <c r="B90" s="36"/>
      <c r="C90" s="29" t="s">
        <v>25</v>
      </c>
      <c r="D90" s="35"/>
      <c r="E90" s="35"/>
      <c r="F90" s="24" t="str">
        <f>IF(E16="","",E16)</f>
        <v>Vyplň údaj</v>
      </c>
      <c r="G90" s="35"/>
      <c r="H90" s="35"/>
      <c r="I90" s="116" t="s">
        <v>30</v>
      </c>
      <c r="J90" s="33" t="str">
        <f>E22</f>
        <v xml:space="preserve"> </v>
      </c>
      <c r="K90" s="35"/>
      <c r="L90" s="52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s="2" customFormat="1" ht="10.32" customHeight="1">
      <c r="A91" s="35"/>
      <c r="B91" s="36"/>
      <c r="C91" s="35"/>
      <c r="D91" s="35"/>
      <c r="E91" s="35"/>
      <c r="F91" s="35"/>
      <c r="G91" s="35"/>
      <c r="H91" s="35"/>
      <c r="I91" s="115"/>
      <c r="J91" s="35"/>
      <c r="K91" s="35"/>
      <c r="L91" s="52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s="2" customFormat="1" ht="29.28" customHeight="1">
      <c r="A92" s="35"/>
      <c r="B92" s="36"/>
      <c r="C92" s="141" t="s">
        <v>81</v>
      </c>
      <c r="D92" s="127"/>
      <c r="E92" s="127"/>
      <c r="F92" s="127"/>
      <c r="G92" s="127"/>
      <c r="H92" s="127"/>
      <c r="I92" s="142"/>
      <c r="J92" s="143" t="s">
        <v>82</v>
      </c>
      <c r="K92" s="127"/>
      <c r="L92" s="52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="2" customFormat="1" ht="10.32" customHeight="1">
      <c r="A93" s="35"/>
      <c r="B93" s="36"/>
      <c r="C93" s="35"/>
      <c r="D93" s="35"/>
      <c r="E93" s="35"/>
      <c r="F93" s="35"/>
      <c r="G93" s="35"/>
      <c r="H93" s="35"/>
      <c r="I93" s="115"/>
      <c r="J93" s="35"/>
      <c r="K93" s="35"/>
      <c r="L93" s="52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s="2" customFormat="1" ht="22.8" customHeight="1">
      <c r="A94" s="35"/>
      <c r="B94" s="36"/>
      <c r="C94" s="144" t="s">
        <v>83</v>
      </c>
      <c r="D94" s="35"/>
      <c r="E94" s="35"/>
      <c r="F94" s="35"/>
      <c r="G94" s="35"/>
      <c r="H94" s="35"/>
      <c r="I94" s="115"/>
      <c r="J94" s="93">
        <f>J118</f>
        <v>0</v>
      </c>
      <c r="K94" s="35"/>
      <c r="L94" s="52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6" t="s">
        <v>84</v>
      </c>
    </row>
    <row r="95" s="9" customFormat="1" ht="24.96" customHeight="1">
      <c r="A95" s="9"/>
      <c r="B95" s="145"/>
      <c r="C95" s="9"/>
      <c r="D95" s="146" t="s">
        <v>85</v>
      </c>
      <c r="E95" s="147"/>
      <c r="F95" s="147"/>
      <c r="G95" s="147"/>
      <c r="H95" s="147"/>
      <c r="I95" s="148"/>
      <c r="J95" s="149">
        <f>J119</f>
        <v>0</v>
      </c>
      <c r="K95" s="9"/>
      <c r="L95" s="145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50"/>
      <c r="C96" s="10"/>
      <c r="D96" s="151" t="s">
        <v>86</v>
      </c>
      <c r="E96" s="152"/>
      <c r="F96" s="152"/>
      <c r="G96" s="152"/>
      <c r="H96" s="152"/>
      <c r="I96" s="153"/>
      <c r="J96" s="154">
        <f>J120</f>
        <v>0</v>
      </c>
      <c r="K96" s="10"/>
      <c r="L96" s="15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50"/>
      <c r="C97" s="10"/>
      <c r="D97" s="151" t="s">
        <v>87</v>
      </c>
      <c r="E97" s="152"/>
      <c r="F97" s="152"/>
      <c r="G97" s="152"/>
      <c r="H97" s="152"/>
      <c r="I97" s="153"/>
      <c r="J97" s="154">
        <f>J123</f>
        <v>0</v>
      </c>
      <c r="K97" s="10"/>
      <c r="L97" s="15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9" customFormat="1" ht="24.96" customHeight="1">
      <c r="A98" s="9"/>
      <c r="B98" s="145"/>
      <c r="C98" s="9"/>
      <c r="D98" s="146" t="s">
        <v>88</v>
      </c>
      <c r="E98" s="147"/>
      <c r="F98" s="147"/>
      <c r="G98" s="147"/>
      <c r="H98" s="147"/>
      <c r="I98" s="148"/>
      <c r="J98" s="149">
        <f>J130</f>
        <v>0</v>
      </c>
      <c r="K98" s="9"/>
      <c r="L98" s="14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50"/>
      <c r="C99" s="10"/>
      <c r="D99" s="151" t="s">
        <v>89</v>
      </c>
      <c r="E99" s="152"/>
      <c r="F99" s="152"/>
      <c r="G99" s="152"/>
      <c r="H99" s="152"/>
      <c r="I99" s="153"/>
      <c r="J99" s="154">
        <f>J131</f>
        <v>0</v>
      </c>
      <c r="K99" s="10"/>
      <c r="L99" s="15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50"/>
      <c r="C100" s="10"/>
      <c r="D100" s="151" t="s">
        <v>90</v>
      </c>
      <c r="E100" s="152"/>
      <c r="F100" s="152"/>
      <c r="G100" s="152"/>
      <c r="H100" s="152"/>
      <c r="I100" s="153"/>
      <c r="J100" s="154">
        <f>J134</f>
        <v>0</v>
      </c>
      <c r="K100" s="10"/>
      <c r="L100" s="15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5"/>
      <c r="B101" s="36"/>
      <c r="C101" s="35"/>
      <c r="D101" s="35"/>
      <c r="E101" s="35"/>
      <c r="F101" s="35"/>
      <c r="G101" s="35"/>
      <c r="H101" s="35"/>
      <c r="I101" s="115"/>
      <c r="J101" s="35"/>
      <c r="K101" s="35"/>
      <c r="L101" s="52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</row>
    <row r="102" s="2" customFormat="1" ht="6.96" customHeight="1">
      <c r="A102" s="35"/>
      <c r="B102" s="57"/>
      <c r="C102" s="58"/>
      <c r="D102" s="58"/>
      <c r="E102" s="58"/>
      <c r="F102" s="58"/>
      <c r="G102" s="58"/>
      <c r="H102" s="58"/>
      <c r="I102" s="139"/>
      <c r="J102" s="58"/>
      <c r="K102" s="58"/>
      <c r="L102" s="5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</row>
    <row r="106" s="2" customFormat="1" ht="6.96" customHeight="1">
      <c r="A106" s="35"/>
      <c r="B106" s="59"/>
      <c r="C106" s="60"/>
      <c r="D106" s="60"/>
      <c r="E106" s="60"/>
      <c r="F106" s="60"/>
      <c r="G106" s="60"/>
      <c r="H106" s="60"/>
      <c r="I106" s="140"/>
      <c r="J106" s="60"/>
      <c r="K106" s="60"/>
      <c r="L106" s="52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s="2" customFormat="1" ht="24.96" customHeight="1">
      <c r="A107" s="35"/>
      <c r="B107" s="36"/>
      <c r="C107" s="20" t="s">
        <v>91</v>
      </c>
      <c r="D107" s="35"/>
      <c r="E107" s="35"/>
      <c r="F107" s="35"/>
      <c r="G107" s="35"/>
      <c r="H107" s="35"/>
      <c r="I107" s="115"/>
      <c r="J107" s="35"/>
      <c r="K107" s="35"/>
      <c r="L107" s="52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s="2" customFormat="1" ht="6.96" customHeight="1">
      <c r="A108" s="35"/>
      <c r="B108" s="36"/>
      <c r="C108" s="35"/>
      <c r="D108" s="35"/>
      <c r="E108" s="35"/>
      <c r="F108" s="35"/>
      <c r="G108" s="35"/>
      <c r="H108" s="35"/>
      <c r="I108" s="115"/>
      <c r="J108" s="35"/>
      <c r="K108" s="35"/>
      <c r="L108" s="52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12" customHeight="1">
      <c r="A109" s="35"/>
      <c r="B109" s="36"/>
      <c r="C109" s="29" t="s">
        <v>14</v>
      </c>
      <c r="D109" s="35"/>
      <c r="E109" s="35"/>
      <c r="F109" s="35"/>
      <c r="G109" s="35"/>
      <c r="H109" s="35"/>
      <c r="I109" s="115"/>
      <c r="J109" s="35"/>
      <c r="K109" s="35"/>
      <c r="L109" s="52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16.5" customHeight="1">
      <c r="A110" s="35"/>
      <c r="B110" s="36"/>
      <c r="C110" s="35"/>
      <c r="D110" s="35"/>
      <c r="E110" s="64" t="str">
        <f>E7</f>
        <v>Obnova podláh terás MŠ Svätopluková</v>
      </c>
      <c r="F110" s="35"/>
      <c r="G110" s="35"/>
      <c r="H110" s="35"/>
      <c r="I110" s="115"/>
      <c r="J110" s="35"/>
      <c r="K110" s="35"/>
      <c r="L110" s="52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6.96" customHeight="1">
      <c r="A111" s="35"/>
      <c r="B111" s="36"/>
      <c r="C111" s="35"/>
      <c r="D111" s="35"/>
      <c r="E111" s="35"/>
      <c r="F111" s="35"/>
      <c r="G111" s="35"/>
      <c r="H111" s="35"/>
      <c r="I111" s="115"/>
      <c r="J111" s="35"/>
      <c r="K111" s="35"/>
      <c r="L111" s="52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2" customHeight="1">
      <c r="A112" s="35"/>
      <c r="B112" s="36"/>
      <c r="C112" s="29" t="s">
        <v>18</v>
      </c>
      <c r="D112" s="35"/>
      <c r="E112" s="35"/>
      <c r="F112" s="24" t="str">
        <f>F10</f>
        <v xml:space="preserve"> </v>
      </c>
      <c r="G112" s="35"/>
      <c r="H112" s="35"/>
      <c r="I112" s="116" t="s">
        <v>20</v>
      </c>
      <c r="J112" s="66" t="str">
        <f>IF(J10="","",J10)</f>
        <v>26. 5. 2021</v>
      </c>
      <c r="K112" s="35"/>
      <c r="L112" s="52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5"/>
      <c r="D113" s="35"/>
      <c r="E113" s="35"/>
      <c r="F113" s="35"/>
      <c r="G113" s="35"/>
      <c r="H113" s="35"/>
      <c r="I113" s="115"/>
      <c r="J113" s="35"/>
      <c r="K113" s="35"/>
      <c r="L113" s="52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5.15" customHeight="1">
      <c r="A114" s="35"/>
      <c r="B114" s="36"/>
      <c r="C114" s="29" t="s">
        <v>22</v>
      </c>
      <c r="D114" s="35"/>
      <c r="E114" s="35"/>
      <c r="F114" s="24" t="str">
        <f>E13</f>
        <v xml:space="preserve"> </v>
      </c>
      <c r="G114" s="35"/>
      <c r="H114" s="35"/>
      <c r="I114" s="116" t="s">
        <v>27</v>
      </c>
      <c r="J114" s="33" t="str">
        <f>E19</f>
        <v xml:space="preserve"> </v>
      </c>
      <c r="K114" s="35"/>
      <c r="L114" s="52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5.15" customHeight="1">
      <c r="A115" s="35"/>
      <c r="B115" s="36"/>
      <c r="C115" s="29" t="s">
        <v>25</v>
      </c>
      <c r="D115" s="35"/>
      <c r="E115" s="35"/>
      <c r="F115" s="24" t="str">
        <f>IF(E16="","",E16)</f>
        <v>Vyplň údaj</v>
      </c>
      <c r="G115" s="35"/>
      <c r="H115" s="35"/>
      <c r="I115" s="116" t="s">
        <v>30</v>
      </c>
      <c r="J115" s="33" t="str">
        <f>E22</f>
        <v xml:space="preserve"> </v>
      </c>
      <c r="K115" s="35"/>
      <c r="L115" s="52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0.32" customHeight="1">
      <c r="A116" s="35"/>
      <c r="B116" s="36"/>
      <c r="C116" s="35"/>
      <c r="D116" s="35"/>
      <c r="E116" s="35"/>
      <c r="F116" s="35"/>
      <c r="G116" s="35"/>
      <c r="H116" s="35"/>
      <c r="I116" s="115"/>
      <c r="J116" s="35"/>
      <c r="K116" s="35"/>
      <c r="L116" s="52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11" customFormat="1" ht="29.28" customHeight="1">
      <c r="A117" s="155"/>
      <c r="B117" s="156"/>
      <c r="C117" s="157" t="s">
        <v>92</v>
      </c>
      <c r="D117" s="158" t="s">
        <v>57</v>
      </c>
      <c r="E117" s="158" t="s">
        <v>53</v>
      </c>
      <c r="F117" s="158" t="s">
        <v>54</v>
      </c>
      <c r="G117" s="158" t="s">
        <v>93</v>
      </c>
      <c r="H117" s="158" t="s">
        <v>94</v>
      </c>
      <c r="I117" s="159" t="s">
        <v>95</v>
      </c>
      <c r="J117" s="160" t="s">
        <v>82</v>
      </c>
      <c r="K117" s="161" t="s">
        <v>96</v>
      </c>
      <c r="L117" s="162"/>
      <c r="M117" s="83" t="s">
        <v>1</v>
      </c>
      <c r="N117" s="84" t="s">
        <v>36</v>
      </c>
      <c r="O117" s="84" t="s">
        <v>97</v>
      </c>
      <c r="P117" s="84" t="s">
        <v>98</v>
      </c>
      <c r="Q117" s="84" t="s">
        <v>99</v>
      </c>
      <c r="R117" s="84" t="s">
        <v>100</v>
      </c>
      <c r="S117" s="84" t="s">
        <v>101</v>
      </c>
      <c r="T117" s="85" t="s">
        <v>102</v>
      </c>
      <c r="U117" s="155"/>
      <c r="V117" s="155"/>
      <c r="W117" s="155"/>
      <c r="X117" s="155"/>
      <c r="Y117" s="155"/>
      <c r="Z117" s="155"/>
      <c r="AA117" s="155"/>
      <c r="AB117" s="155"/>
      <c r="AC117" s="155"/>
      <c r="AD117" s="155"/>
      <c r="AE117" s="155"/>
    </row>
    <row r="118" s="2" customFormat="1" ht="22.8" customHeight="1">
      <c r="A118" s="35"/>
      <c r="B118" s="36"/>
      <c r="C118" s="90" t="s">
        <v>83</v>
      </c>
      <c r="D118" s="35"/>
      <c r="E118" s="35"/>
      <c r="F118" s="35"/>
      <c r="G118" s="35"/>
      <c r="H118" s="35"/>
      <c r="I118" s="115"/>
      <c r="J118" s="163">
        <f>BK118</f>
        <v>0</v>
      </c>
      <c r="K118" s="35"/>
      <c r="L118" s="36"/>
      <c r="M118" s="86"/>
      <c r="N118" s="70"/>
      <c r="O118" s="87"/>
      <c r="P118" s="164">
        <f>P119+P130</f>
        <v>0</v>
      </c>
      <c r="Q118" s="87"/>
      <c r="R118" s="164">
        <f>R119+R130</f>
        <v>4.6267999999999994</v>
      </c>
      <c r="S118" s="87"/>
      <c r="T118" s="165">
        <f>T119+T130</f>
        <v>69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T118" s="16" t="s">
        <v>71</v>
      </c>
      <c r="AU118" s="16" t="s">
        <v>84</v>
      </c>
      <c r="BK118" s="166">
        <f>BK119+BK130</f>
        <v>0</v>
      </c>
    </row>
    <row r="119" s="12" customFormat="1" ht="25.92" customHeight="1">
      <c r="A119" s="12"/>
      <c r="B119" s="167"/>
      <c r="C119" s="12"/>
      <c r="D119" s="168" t="s">
        <v>71</v>
      </c>
      <c r="E119" s="169" t="s">
        <v>103</v>
      </c>
      <c r="F119" s="169" t="s">
        <v>104</v>
      </c>
      <c r="G119" s="12"/>
      <c r="H119" s="12"/>
      <c r="I119" s="170"/>
      <c r="J119" s="171">
        <f>BK119</f>
        <v>0</v>
      </c>
      <c r="K119" s="12"/>
      <c r="L119" s="167"/>
      <c r="M119" s="172"/>
      <c r="N119" s="173"/>
      <c r="O119" s="173"/>
      <c r="P119" s="174">
        <f>P120+P123</f>
        <v>0</v>
      </c>
      <c r="Q119" s="173"/>
      <c r="R119" s="174">
        <f>R120+R123</f>
        <v>0.040000000000000001</v>
      </c>
      <c r="S119" s="173"/>
      <c r="T119" s="175">
        <f>T120+T123</f>
        <v>69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168" t="s">
        <v>77</v>
      </c>
      <c r="AT119" s="176" t="s">
        <v>71</v>
      </c>
      <c r="AU119" s="176" t="s">
        <v>72</v>
      </c>
      <c r="AY119" s="168" t="s">
        <v>105</v>
      </c>
      <c r="BK119" s="177">
        <f>BK120+BK123</f>
        <v>0</v>
      </c>
    </row>
    <row r="120" s="12" customFormat="1" ht="22.8" customHeight="1">
      <c r="A120" s="12"/>
      <c r="B120" s="167"/>
      <c r="C120" s="12"/>
      <c r="D120" s="168" t="s">
        <v>71</v>
      </c>
      <c r="E120" s="178" t="s">
        <v>106</v>
      </c>
      <c r="F120" s="178" t="s">
        <v>107</v>
      </c>
      <c r="G120" s="12"/>
      <c r="H120" s="12"/>
      <c r="I120" s="170"/>
      <c r="J120" s="179">
        <f>BK120</f>
        <v>0</v>
      </c>
      <c r="K120" s="12"/>
      <c r="L120" s="167"/>
      <c r="M120" s="172"/>
      <c r="N120" s="173"/>
      <c r="O120" s="173"/>
      <c r="P120" s="174">
        <f>SUM(P121:P122)</f>
        <v>0</v>
      </c>
      <c r="Q120" s="173"/>
      <c r="R120" s="174">
        <f>SUM(R121:R122)</f>
        <v>0.040000000000000001</v>
      </c>
      <c r="S120" s="173"/>
      <c r="T120" s="175">
        <f>SUM(T121:T122)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8" t="s">
        <v>77</v>
      </c>
      <c r="AT120" s="176" t="s">
        <v>71</v>
      </c>
      <c r="AU120" s="176" t="s">
        <v>77</v>
      </c>
      <c r="AY120" s="168" t="s">
        <v>105</v>
      </c>
      <c r="BK120" s="177">
        <f>SUM(BK121:BK122)</f>
        <v>0</v>
      </c>
    </row>
    <row r="121" s="2" customFormat="1" ht="21.75" customHeight="1">
      <c r="A121" s="35"/>
      <c r="B121" s="180"/>
      <c r="C121" s="181" t="s">
        <v>108</v>
      </c>
      <c r="D121" s="181" t="s">
        <v>109</v>
      </c>
      <c r="E121" s="182" t="s">
        <v>110</v>
      </c>
      <c r="F121" s="183" t="s">
        <v>111</v>
      </c>
      <c r="G121" s="184" t="s">
        <v>112</v>
      </c>
      <c r="H121" s="185">
        <v>40</v>
      </c>
      <c r="I121" s="186"/>
      <c r="J121" s="185">
        <f>ROUND(I121*H121,3)</f>
        <v>0</v>
      </c>
      <c r="K121" s="187"/>
      <c r="L121" s="36"/>
      <c r="M121" s="188" t="s">
        <v>1</v>
      </c>
      <c r="N121" s="189" t="s">
        <v>38</v>
      </c>
      <c r="O121" s="74"/>
      <c r="P121" s="190">
        <f>O121*H121</f>
        <v>0</v>
      </c>
      <c r="Q121" s="190">
        <v>0.00042000000000000002</v>
      </c>
      <c r="R121" s="190">
        <f>Q121*H121</f>
        <v>0.016800000000000002</v>
      </c>
      <c r="S121" s="190">
        <v>0</v>
      </c>
      <c r="T121" s="191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192" t="s">
        <v>113</v>
      </c>
      <c r="AT121" s="192" t="s">
        <v>109</v>
      </c>
      <c r="AU121" s="192" t="s">
        <v>114</v>
      </c>
      <c r="AY121" s="16" t="s">
        <v>105</v>
      </c>
      <c r="BE121" s="193">
        <f>IF(N121="základná",J121,0)</f>
        <v>0</v>
      </c>
      <c r="BF121" s="193">
        <f>IF(N121="znížená",J121,0)</f>
        <v>0</v>
      </c>
      <c r="BG121" s="193">
        <f>IF(N121="zákl. prenesená",J121,0)</f>
        <v>0</v>
      </c>
      <c r="BH121" s="193">
        <f>IF(N121="zníž. prenesená",J121,0)</f>
        <v>0</v>
      </c>
      <c r="BI121" s="193">
        <f>IF(N121="nulová",J121,0)</f>
        <v>0</v>
      </c>
      <c r="BJ121" s="16" t="s">
        <v>114</v>
      </c>
      <c r="BK121" s="194">
        <f>ROUND(I121*H121,3)</f>
        <v>0</v>
      </c>
      <c r="BL121" s="16" t="s">
        <v>113</v>
      </c>
      <c r="BM121" s="192" t="s">
        <v>115</v>
      </c>
    </row>
    <row r="122" s="2" customFormat="1" ht="21.75" customHeight="1">
      <c r="A122" s="35"/>
      <c r="B122" s="180"/>
      <c r="C122" s="181" t="s">
        <v>116</v>
      </c>
      <c r="D122" s="181" t="s">
        <v>109</v>
      </c>
      <c r="E122" s="182" t="s">
        <v>117</v>
      </c>
      <c r="F122" s="183" t="s">
        <v>118</v>
      </c>
      <c r="G122" s="184" t="s">
        <v>112</v>
      </c>
      <c r="H122" s="185">
        <v>40</v>
      </c>
      <c r="I122" s="186"/>
      <c r="J122" s="185">
        <f>ROUND(I122*H122,3)</f>
        <v>0</v>
      </c>
      <c r="K122" s="187"/>
      <c r="L122" s="36"/>
      <c r="M122" s="188" t="s">
        <v>1</v>
      </c>
      <c r="N122" s="189" t="s">
        <v>38</v>
      </c>
      <c r="O122" s="74"/>
      <c r="P122" s="190">
        <f>O122*H122</f>
        <v>0</v>
      </c>
      <c r="Q122" s="190">
        <v>0.00058</v>
      </c>
      <c r="R122" s="190">
        <f>Q122*H122</f>
        <v>0.023199999999999998</v>
      </c>
      <c r="S122" s="190">
        <v>0</v>
      </c>
      <c r="T122" s="191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192" t="s">
        <v>113</v>
      </c>
      <c r="AT122" s="192" t="s">
        <v>109</v>
      </c>
      <c r="AU122" s="192" t="s">
        <v>114</v>
      </c>
      <c r="AY122" s="16" t="s">
        <v>105</v>
      </c>
      <c r="BE122" s="193">
        <f>IF(N122="základná",J122,0)</f>
        <v>0</v>
      </c>
      <c r="BF122" s="193">
        <f>IF(N122="znížená",J122,0)</f>
        <v>0</v>
      </c>
      <c r="BG122" s="193">
        <f>IF(N122="zákl. prenesená",J122,0)</f>
        <v>0</v>
      </c>
      <c r="BH122" s="193">
        <f>IF(N122="zníž. prenesená",J122,0)</f>
        <v>0</v>
      </c>
      <c r="BI122" s="193">
        <f>IF(N122="nulová",J122,0)</f>
        <v>0</v>
      </c>
      <c r="BJ122" s="16" t="s">
        <v>114</v>
      </c>
      <c r="BK122" s="194">
        <f>ROUND(I122*H122,3)</f>
        <v>0</v>
      </c>
      <c r="BL122" s="16" t="s">
        <v>113</v>
      </c>
      <c r="BM122" s="192" t="s">
        <v>119</v>
      </c>
    </row>
    <row r="123" s="12" customFormat="1" ht="22.8" customHeight="1">
      <c r="A123" s="12"/>
      <c r="B123" s="167"/>
      <c r="C123" s="12"/>
      <c r="D123" s="168" t="s">
        <v>71</v>
      </c>
      <c r="E123" s="178" t="s">
        <v>108</v>
      </c>
      <c r="F123" s="178" t="s">
        <v>120</v>
      </c>
      <c r="G123" s="12"/>
      <c r="H123" s="12"/>
      <c r="I123" s="170"/>
      <c r="J123" s="179">
        <f>BK123</f>
        <v>0</v>
      </c>
      <c r="K123" s="12"/>
      <c r="L123" s="167"/>
      <c r="M123" s="172"/>
      <c r="N123" s="173"/>
      <c r="O123" s="173"/>
      <c r="P123" s="174">
        <f>SUM(P124:P129)</f>
        <v>0</v>
      </c>
      <c r="Q123" s="173"/>
      <c r="R123" s="174">
        <f>SUM(R124:R129)</f>
        <v>0</v>
      </c>
      <c r="S123" s="173"/>
      <c r="T123" s="175">
        <f>SUM(T124:T129)</f>
        <v>69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8" t="s">
        <v>77</v>
      </c>
      <c r="AT123" s="176" t="s">
        <v>71</v>
      </c>
      <c r="AU123" s="176" t="s">
        <v>77</v>
      </c>
      <c r="AY123" s="168" t="s">
        <v>105</v>
      </c>
      <c r="BK123" s="177">
        <f>SUM(BK124:BK129)</f>
        <v>0</v>
      </c>
    </row>
    <row r="124" s="2" customFormat="1" ht="33" customHeight="1">
      <c r="A124" s="35"/>
      <c r="B124" s="180"/>
      <c r="C124" s="181" t="s">
        <v>77</v>
      </c>
      <c r="D124" s="181" t="s">
        <v>109</v>
      </c>
      <c r="E124" s="182" t="s">
        <v>121</v>
      </c>
      <c r="F124" s="183" t="s">
        <v>122</v>
      </c>
      <c r="G124" s="184" t="s">
        <v>112</v>
      </c>
      <c r="H124" s="185">
        <v>200</v>
      </c>
      <c r="I124" s="186"/>
      <c r="J124" s="185">
        <f>ROUND(I124*H124,3)</f>
        <v>0</v>
      </c>
      <c r="K124" s="187"/>
      <c r="L124" s="36"/>
      <c r="M124" s="188" t="s">
        <v>1</v>
      </c>
      <c r="N124" s="189" t="s">
        <v>38</v>
      </c>
      <c r="O124" s="74"/>
      <c r="P124" s="190">
        <f>O124*H124</f>
        <v>0</v>
      </c>
      <c r="Q124" s="190">
        <v>0</v>
      </c>
      <c r="R124" s="190">
        <f>Q124*H124</f>
        <v>0</v>
      </c>
      <c r="S124" s="190">
        <v>0.065000000000000002</v>
      </c>
      <c r="T124" s="191">
        <f>S124*H124</f>
        <v>13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192" t="s">
        <v>113</v>
      </c>
      <c r="AT124" s="192" t="s">
        <v>109</v>
      </c>
      <c r="AU124" s="192" t="s">
        <v>114</v>
      </c>
      <c r="AY124" s="16" t="s">
        <v>105</v>
      </c>
      <c r="BE124" s="193">
        <f>IF(N124="základná",J124,0)</f>
        <v>0</v>
      </c>
      <c r="BF124" s="193">
        <f>IF(N124="znížená",J124,0)</f>
        <v>0</v>
      </c>
      <c r="BG124" s="193">
        <f>IF(N124="zákl. prenesená",J124,0)</f>
        <v>0</v>
      </c>
      <c r="BH124" s="193">
        <f>IF(N124="zníž. prenesená",J124,0)</f>
        <v>0</v>
      </c>
      <c r="BI124" s="193">
        <f>IF(N124="nulová",J124,0)</f>
        <v>0</v>
      </c>
      <c r="BJ124" s="16" t="s">
        <v>114</v>
      </c>
      <c r="BK124" s="194">
        <f>ROUND(I124*H124,3)</f>
        <v>0</v>
      </c>
      <c r="BL124" s="16" t="s">
        <v>113</v>
      </c>
      <c r="BM124" s="192" t="s">
        <v>123</v>
      </c>
    </row>
    <row r="125" s="2" customFormat="1" ht="21.75" customHeight="1">
      <c r="A125" s="35"/>
      <c r="B125" s="180"/>
      <c r="C125" s="181" t="s">
        <v>114</v>
      </c>
      <c r="D125" s="181" t="s">
        <v>109</v>
      </c>
      <c r="E125" s="182" t="s">
        <v>124</v>
      </c>
      <c r="F125" s="183" t="s">
        <v>125</v>
      </c>
      <c r="G125" s="184" t="s">
        <v>126</v>
      </c>
      <c r="H125" s="185">
        <v>40</v>
      </c>
      <c r="I125" s="186"/>
      <c r="J125" s="185">
        <f>ROUND(I125*H125,3)</f>
        <v>0</v>
      </c>
      <c r="K125" s="187"/>
      <c r="L125" s="36"/>
      <c r="M125" s="188" t="s">
        <v>1</v>
      </c>
      <c r="N125" s="189" t="s">
        <v>38</v>
      </c>
      <c r="O125" s="74"/>
      <c r="P125" s="190">
        <f>O125*H125</f>
        <v>0</v>
      </c>
      <c r="Q125" s="190">
        <v>0</v>
      </c>
      <c r="R125" s="190">
        <f>Q125*H125</f>
        <v>0</v>
      </c>
      <c r="S125" s="190">
        <v>1.3999999999999999</v>
      </c>
      <c r="T125" s="191">
        <f>S125*H125</f>
        <v>56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192" t="s">
        <v>113</v>
      </c>
      <c r="AT125" s="192" t="s">
        <v>109</v>
      </c>
      <c r="AU125" s="192" t="s">
        <v>114</v>
      </c>
      <c r="AY125" s="16" t="s">
        <v>105</v>
      </c>
      <c r="BE125" s="193">
        <f>IF(N125="základná",J125,0)</f>
        <v>0</v>
      </c>
      <c r="BF125" s="193">
        <f>IF(N125="znížená",J125,0)</f>
        <v>0</v>
      </c>
      <c r="BG125" s="193">
        <f>IF(N125="zákl. prenesená",J125,0)</f>
        <v>0</v>
      </c>
      <c r="BH125" s="193">
        <f>IF(N125="zníž. prenesená",J125,0)</f>
        <v>0</v>
      </c>
      <c r="BI125" s="193">
        <f>IF(N125="nulová",J125,0)</f>
        <v>0</v>
      </c>
      <c r="BJ125" s="16" t="s">
        <v>114</v>
      </c>
      <c r="BK125" s="194">
        <f>ROUND(I125*H125,3)</f>
        <v>0</v>
      </c>
      <c r="BL125" s="16" t="s">
        <v>113</v>
      </c>
      <c r="BM125" s="192" t="s">
        <v>127</v>
      </c>
    </row>
    <row r="126" s="2" customFormat="1" ht="16.5" customHeight="1">
      <c r="A126" s="35"/>
      <c r="B126" s="180"/>
      <c r="C126" s="181" t="s">
        <v>128</v>
      </c>
      <c r="D126" s="181" t="s">
        <v>109</v>
      </c>
      <c r="E126" s="182" t="s">
        <v>129</v>
      </c>
      <c r="F126" s="183" t="s">
        <v>130</v>
      </c>
      <c r="G126" s="184" t="s">
        <v>131</v>
      </c>
      <c r="H126" s="185">
        <v>69</v>
      </c>
      <c r="I126" s="186"/>
      <c r="J126" s="185">
        <f>ROUND(I126*H126,3)</f>
        <v>0</v>
      </c>
      <c r="K126" s="187"/>
      <c r="L126" s="36"/>
      <c r="M126" s="188" t="s">
        <v>1</v>
      </c>
      <c r="N126" s="189" t="s">
        <v>38</v>
      </c>
      <c r="O126" s="74"/>
      <c r="P126" s="190">
        <f>O126*H126</f>
        <v>0</v>
      </c>
      <c r="Q126" s="190">
        <v>0</v>
      </c>
      <c r="R126" s="190">
        <f>Q126*H126</f>
        <v>0</v>
      </c>
      <c r="S126" s="190">
        <v>0</v>
      </c>
      <c r="T126" s="191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192" t="s">
        <v>113</v>
      </c>
      <c r="AT126" s="192" t="s">
        <v>109</v>
      </c>
      <c r="AU126" s="192" t="s">
        <v>114</v>
      </c>
      <c r="AY126" s="16" t="s">
        <v>105</v>
      </c>
      <c r="BE126" s="193">
        <f>IF(N126="základná",J126,0)</f>
        <v>0</v>
      </c>
      <c r="BF126" s="193">
        <f>IF(N126="znížená",J126,0)</f>
        <v>0</v>
      </c>
      <c r="BG126" s="193">
        <f>IF(N126="zákl. prenesená",J126,0)</f>
        <v>0</v>
      </c>
      <c r="BH126" s="193">
        <f>IF(N126="zníž. prenesená",J126,0)</f>
        <v>0</v>
      </c>
      <c r="BI126" s="193">
        <f>IF(N126="nulová",J126,0)</f>
        <v>0</v>
      </c>
      <c r="BJ126" s="16" t="s">
        <v>114</v>
      </c>
      <c r="BK126" s="194">
        <f>ROUND(I126*H126,3)</f>
        <v>0</v>
      </c>
      <c r="BL126" s="16" t="s">
        <v>113</v>
      </c>
      <c r="BM126" s="192" t="s">
        <v>132</v>
      </c>
    </row>
    <row r="127" s="2" customFormat="1" ht="21.75" customHeight="1">
      <c r="A127" s="35"/>
      <c r="B127" s="180"/>
      <c r="C127" s="181" t="s">
        <v>133</v>
      </c>
      <c r="D127" s="181" t="s">
        <v>109</v>
      </c>
      <c r="E127" s="182" t="s">
        <v>134</v>
      </c>
      <c r="F127" s="183" t="s">
        <v>135</v>
      </c>
      <c r="G127" s="184" t="s">
        <v>131</v>
      </c>
      <c r="H127" s="185">
        <v>690</v>
      </c>
      <c r="I127" s="186"/>
      <c r="J127" s="185">
        <f>ROUND(I127*H127,3)</f>
        <v>0</v>
      </c>
      <c r="K127" s="187"/>
      <c r="L127" s="36"/>
      <c r="M127" s="188" t="s">
        <v>1</v>
      </c>
      <c r="N127" s="189" t="s">
        <v>38</v>
      </c>
      <c r="O127" s="74"/>
      <c r="P127" s="190">
        <f>O127*H127</f>
        <v>0</v>
      </c>
      <c r="Q127" s="190">
        <v>0</v>
      </c>
      <c r="R127" s="190">
        <f>Q127*H127</f>
        <v>0</v>
      </c>
      <c r="S127" s="190">
        <v>0</v>
      </c>
      <c r="T127" s="191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192" t="s">
        <v>113</v>
      </c>
      <c r="AT127" s="192" t="s">
        <v>109</v>
      </c>
      <c r="AU127" s="192" t="s">
        <v>114</v>
      </c>
      <c r="AY127" s="16" t="s">
        <v>105</v>
      </c>
      <c r="BE127" s="193">
        <f>IF(N127="základná",J127,0)</f>
        <v>0</v>
      </c>
      <c r="BF127" s="193">
        <f>IF(N127="znížená",J127,0)</f>
        <v>0</v>
      </c>
      <c r="BG127" s="193">
        <f>IF(N127="zákl. prenesená",J127,0)</f>
        <v>0</v>
      </c>
      <c r="BH127" s="193">
        <f>IF(N127="zníž. prenesená",J127,0)</f>
        <v>0</v>
      </c>
      <c r="BI127" s="193">
        <f>IF(N127="nulová",J127,0)</f>
        <v>0</v>
      </c>
      <c r="BJ127" s="16" t="s">
        <v>114</v>
      </c>
      <c r="BK127" s="194">
        <f>ROUND(I127*H127,3)</f>
        <v>0</v>
      </c>
      <c r="BL127" s="16" t="s">
        <v>113</v>
      </c>
      <c r="BM127" s="192" t="s">
        <v>136</v>
      </c>
    </row>
    <row r="128" s="2" customFormat="1" ht="21.75" customHeight="1">
      <c r="A128" s="35"/>
      <c r="B128" s="180"/>
      <c r="C128" s="181" t="s">
        <v>137</v>
      </c>
      <c r="D128" s="181" t="s">
        <v>109</v>
      </c>
      <c r="E128" s="182" t="s">
        <v>138</v>
      </c>
      <c r="F128" s="183" t="s">
        <v>139</v>
      </c>
      <c r="G128" s="184" t="s">
        <v>131</v>
      </c>
      <c r="H128" s="185">
        <v>69</v>
      </c>
      <c r="I128" s="186"/>
      <c r="J128" s="185">
        <f>ROUND(I128*H128,3)</f>
        <v>0</v>
      </c>
      <c r="K128" s="187"/>
      <c r="L128" s="36"/>
      <c r="M128" s="188" t="s">
        <v>1</v>
      </c>
      <c r="N128" s="189" t="s">
        <v>38</v>
      </c>
      <c r="O128" s="74"/>
      <c r="P128" s="190">
        <f>O128*H128</f>
        <v>0</v>
      </c>
      <c r="Q128" s="190">
        <v>0</v>
      </c>
      <c r="R128" s="190">
        <f>Q128*H128</f>
        <v>0</v>
      </c>
      <c r="S128" s="190">
        <v>0</v>
      </c>
      <c r="T128" s="191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192" t="s">
        <v>113</v>
      </c>
      <c r="AT128" s="192" t="s">
        <v>109</v>
      </c>
      <c r="AU128" s="192" t="s">
        <v>114</v>
      </c>
      <c r="AY128" s="16" t="s">
        <v>105</v>
      </c>
      <c r="BE128" s="193">
        <f>IF(N128="základná",J128,0)</f>
        <v>0</v>
      </c>
      <c r="BF128" s="193">
        <f>IF(N128="znížená",J128,0)</f>
        <v>0</v>
      </c>
      <c r="BG128" s="193">
        <f>IF(N128="zákl. prenesená",J128,0)</f>
        <v>0</v>
      </c>
      <c r="BH128" s="193">
        <f>IF(N128="zníž. prenesená",J128,0)</f>
        <v>0</v>
      </c>
      <c r="BI128" s="193">
        <f>IF(N128="nulová",J128,0)</f>
        <v>0</v>
      </c>
      <c r="BJ128" s="16" t="s">
        <v>114</v>
      </c>
      <c r="BK128" s="194">
        <f>ROUND(I128*H128,3)</f>
        <v>0</v>
      </c>
      <c r="BL128" s="16" t="s">
        <v>113</v>
      </c>
      <c r="BM128" s="192" t="s">
        <v>140</v>
      </c>
    </row>
    <row r="129" s="2" customFormat="1" ht="21.75" customHeight="1">
      <c r="A129" s="35"/>
      <c r="B129" s="180"/>
      <c r="C129" s="181" t="s">
        <v>141</v>
      </c>
      <c r="D129" s="181" t="s">
        <v>109</v>
      </c>
      <c r="E129" s="182" t="s">
        <v>142</v>
      </c>
      <c r="F129" s="183" t="s">
        <v>143</v>
      </c>
      <c r="G129" s="184" t="s">
        <v>131</v>
      </c>
      <c r="H129" s="185">
        <v>69</v>
      </c>
      <c r="I129" s="186"/>
      <c r="J129" s="185">
        <f>ROUND(I129*H129,3)</f>
        <v>0</v>
      </c>
      <c r="K129" s="187"/>
      <c r="L129" s="36"/>
      <c r="M129" s="188" t="s">
        <v>1</v>
      </c>
      <c r="N129" s="189" t="s">
        <v>38</v>
      </c>
      <c r="O129" s="74"/>
      <c r="P129" s="190">
        <f>O129*H129</f>
        <v>0</v>
      </c>
      <c r="Q129" s="190">
        <v>0</v>
      </c>
      <c r="R129" s="190">
        <f>Q129*H129</f>
        <v>0</v>
      </c>
      <c r="S129" s="190">
        <v>0</v>
      </c>
      <c r="T129" s="191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192" t="s">
        <v>113</v>
      </c>
      <c r="AT129" s="192" t="s">
        <v>109</v>
      </c>
      <c r="AU129" s="192" t="s">
        <v>114</v>
      </c>
      <c r="AY129" s="16" t="s">
        <v>105</v>
      </c>
      <c r="BE129" s="193">
        <f>IF(N129="základná",J129,0)</f>
        <v>0</v>
      </c>
      <c r="BF129" s="193">
        <f>IF(N129="znížená",J129,0)</f>
        <v>0</v>
      </c>
      <c r="BG129" s="193">
        <f>IF(N129="zákl. prenesená",J129,0)</f>
        <v>0</v>
      </c>
      <c r="BH129" s="193">
        <f>IF(N129="zníž. prenesená",J129,0)</f>
        <v>0</v>
      </c>
      <c r="BI129" s="193">
        <f>IF(N129="nulová",J129,0)</f>
        <v>0</v>
      </c>
      <c r="BJ129" s="16" t="s">
        <v>114</v>
      </c>
      <c r="BK129" s="194">
        <f>ROUND(I129*H129,3)</f>
        <v>0</v>
      </c>
      <c r="BL129" s="16" t="s">
        <v>113</v>
      </c>
      <c r="BM129" s="192" t="s">
        <v>144</v>
      </c>
    </row>
    <row r="130" s="12" customFormat="1" ht="25.92" customHeight="1">
      <c r="A130" s="12"/>
      <c r="B130" s="167"/>
      <c r="C130" s="12"/>
      <c r="D130" s="168" t="s">
        <v>71</v>
      </c>
      <c r="E130" s="169" t="s">
        <v>145</v>
      </c>
      <c r="F130" s="169" t="s">
        <v>146</v>
      </c>
      <c r="G130" s="12"/>
      <c r="H130" s="12"/>
      <c r="I130" s="170"/>
      <c r="J130" s="171">
        <f>BK130</f>
        <v>0</v>
      </c>
      <c r="K130" s="12"/>
      <c r="L130" s="167"/>
      <c r="M130" s="172"/>
      <c r="N130" s="173"/>
      <c r="O130" s="173"/>
      <c r="P130" s="174">
        <f>P131+P134</f>
        <v>0</v>
      </c>
      <c r="Q130" s="173"/>
      <c r="R130" s="174">
        <f>R131+R134</f>
        <v>4.5867999999999993</v>
      </c>
      <c r="S130" s="173"/>
      <c r="T130" s="175">
        <f>T131+T134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8" t="s">
        <v>114</v>
      </c>
      <c r="AT130" s="176" t="s">
        <v>71</v>
      </c>
      <c r="AU130" s="176" t="s">
        <v>72</v>
      </c>
      <c r="AY130" s="168" t="s">
        <v>105</v>
      </c>
      <c r="BK130" s="177">
        <f>BK131+BK134</f>
        <v>0</v>
      </c>
    </row>
    <row r="131" s="12" customFormat="1" ht="22.8" customHeight="1">
      <c r="A131" s="12"/>
      <c r="B131" s="167"/>
      <c r="C131" s="12"/>
      <c r="D131" s="168" t="s">
        <v>71</v>
      </c>
      <c r="E131" s="178" t="s">
        <v>147</v>
      </c>
      <c r="F131" s="178" t="s">
        <v>148</v>
      </c>
      <c r="G131" s="12"/>
      <c r="H131" s="12"/>
      <c r="I131" s="170"/>
      <c r="J131" s="179">
        <f>BK131</f>
        <v>0</v>
      </c>
      <c r="K131" s="12"/>
      <c r="L131" s="167"/>
      <c r="M131" s="172"/>
      <c r="N131" s="173"/>
      <c r="O131" s="173"/>
      <c r="P131" s="174">
        <f>SUM(P132:P133)</f>
        <v>0</v>
      </c>
      <c r="Q131" s="173"/>
      <c r="R131" s="174">
        <f>SUM(R132:R133)</f>
        <v>0.050000000000000003</v>
      </c>
      <c r="S131" s="173"/>
      <c r="T131" s="175">
        <f>SUM(T132:T133)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168" t="s">
        <v>114</v>
      </c>
      <c r="AT131" s="176" t="s">
        <v>71</v>
      </c>
      <c r="AU131" s="176" t="s">
        <v>77</v>
      </c>
      <c r="AY131" s="168" t="s">
        <v>105</v>
      </c>
      <c r="BK131" s="177">
        <f>SUM(BK132:BK133)</f>
        <v>0</v>
      </c>
    </row>
    <row r="132" s="2" customFormat="1" ht="21.75" customHeight="1">
      <c r="A132" s="35"/>
      <c r="B132" s="180"/>
      <c r="C132" s="181" t="s">
        <v>149</v>
      </c>
      <c r="D132" s="181" t="s">
        <v>109</v>
      </c>
      <c r="E132" s="182" t="s">
        <v>150</v>
      </c>
      <c r="F132" s="183" t="s">
        <v>151</v>
      </c>
      <c r="G132" s="184" t="s">
        <v>112</v>
      </c>
      <c r="H132" s="185">
        <v>200</v>
      </c>
      <c r="I132" s="186"/>
      <c r="J132" s="185">
        <f>ROUND(I132*H132,3)</f>
        <v>0</v>
      </c>
      <c r="K132" s="187"/>
      <c r="L132" s="36"/>
      <c r="M132" s="188" t="s">
        <v>1</v>
      </c>
      <c r="N132" s="189" t="s">
        <v>38</v>
      </c>
      <c r="O132" s="74"/>
      <c r="P132" s="190">
        <f>O132*H132</f>
        <v>0</v>
      </c>
      <c r="Q132" s="190">
        <v>0</v>
      </c>
      <c r="R132" s="190">
        <f>Q132*H132</f>
        <v>0</v>
      </c>
      <c r="S132" s="190">
        <v>0</v>
      </c>
      <c r="T132" s="191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192" t="s">
        <v>152</v>
      </c>
      <c r="AT132" s="192" t="s">
        <v>109</v>
      </c>
      <c r="AU132" s="192" t="s">
        <v>114</v>
      </c>
      <c r="AY132" s="16" t="s">
        <v>105</v>
      </c>
      <c r="BE132" s="193">
        <f>IF(N132="základná",J132,0)</f>
        <v>0</v>
      </c>
      <c r="BF132" s="193">
        <f>IF(N132="znížená",J132,0)</f>
        <v>0</v>
      </c>
      <c r="BG132" s="193">
        <f>IF(N132="zákl. prenesená",J132,0)</f>
        <v>0</v>
      </c>
      <c r="BH132" s="193">
        <f>IF(N132="zníž. prenesená",J132,0)</f>
        <v>0</v>
      </c>
      <c r="BI132" s="193">
        <f>IF(N132="nulová",J132,0)</f>
        <v>0</v>
      </c>
      <c r="BJ132" s="16" t="s">
        <v>114</v>
      </c>
      <c r="BK132" s="194">
        <f>ROUND(I132*H132,3)</f>
        <v>0</v>
      </c>
      <c r="BL132" s="16" t="s">
        <v>152</v>
      </c>
      <c r="BM132" s="192" t="s">
        <v>153</v>
      </c>
    </row>
    <row r="133" s="2" customFormat="1" ht="33" customHeight="1">
      <c r="A133" s="35"/>
      <c r="B133" s="180"/>
      <c r="C133" s="195" t="s">
        <v>113</v>
      </c>
      <c r="D133" s="195" t="s">
        <v>154</v>
      </c>
      <c r="E133" s="196" t="s">
        <v>155</v>
      </c>
      <c r="F133" s="197" t="s">
        <v>156</v>
      </c>
      <c r="G133" s="198" t="s">
        <v>157</v>
      </c>
      <c r="H133" s="199">
        <v>50</v>
      </c>
      <c r="I133" s="200"/>
      <c r="J133" s="199">
        <f>ROUND(I133*H133,3)</f>
        <v>0</v>
      </c>
      <c r="K133" s="201"/>
      <c r="L133" s="202"/>
      <c r="M133" s="203" t="s">
        <v>1</v>
      </c>
      <c r="N133" s="204" t="s">
        <v>38</v>
      </c>
      <c r="O133" s="74"/>
      <c r="P133" s="190">
        <f>O133*H133</f>
        <v>0</v>
      </c>
      <c r="Q133" s="190">
        <v>0.001</v>
      </c>
      <c r="R133" s="190">
        <f>Q133*H133</f>
        <v>0.050000000000000003</v>
      </c>
      <c r="S133" s="190">
        <v>0</v>
      </c>
      <c r="T133" s="191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192" t="s">
        <v>158</v>
      </c>
      <c r="AT133" s="192" t="s">
        <v>154</v>
      </c>
      <c r="AU133" s="192" t="s">
        <v>114</v>
      </c>
      <c r="AY133" s="16" t="s">
        <v>105</v>
      </c>
      <c r="BE133" s="193">
        <f>IF(N133="základná",J133,0)</f>
        <v>0</v>
      </c>
      <c r="BF133" s="193">
        <f>IF(N133="znížená",J133,0)</f>
        <v>0</v>
      </c>
      <c r="BG133" s="193">
        <f>IF(N133="zákl. prenesená",J133,0)</f>
        <v>0</v>
      </c>
      <c r="BH133" s="193">
        <f>IF(N133="zníž. prenesená",J133,0)</f>
        <v>0</v>
      </c>
      <c r="BI133" s="193">
        <f>IF(N133="nulová",J133,0)</f>
        <v>0</v>
      </c>
      <c r="BJ133" s="16" t="s">
        <v>114</v>
      </c>
      <c r="BK133" s="194">
        <f>ROUND(I133*H133,3)</f>
        <v>0</v>
      </c>
      <c r="BL133" s="16" t="s">
        <v>152</v>
      </c>
      <c r="BM133" s="192" t="s">
        <v>159</v>
      </c>
    </row>
    <row r="134" s="12" customFormat="1" ht="22.8" customHeight="1">
      <c r="A134" s="12"/>
      <c r="B134" s="167"/>
      <c r="C134" s="12"/>
      <c r="D134" s="168" t="s">
        <v>71</v>
      </c>
      <c r="E134" s="178" t="s">
        <v>160</v>
      </c>
      <c r="F134" s="178" t="s">
        <v>161</v>
      </c>
      <c r="G134" s="12"/>
      <c r="H134" s="12"/>
      <c r="I134" s="170"/>
      <c r="J134" s="179">
        <f>BK134</f>
        <v>0</v>
      </c>
      <c r="K134" s="12"/>
      <c r="L134" s="167"/>
      <c r="M134" s="172"/>
      <c r="N134" s="173"/>
      <c r="O134" s="173"/>
      <c r="P134" s="174">
        <f>SUM(P135:P139)</f>
        <v>0</v>
      </c>
      <c r="Q134" s="173"/>
      <c r="R134" s="174">
        <f>SUM(R135:R139)</f>
        <v>4.5367999999999995</v>
      </c>
      <c r="S134" s="173"/>
      <c r="T134" s="175">
        <f>SUM(T135:T139)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8" t="s">
        <v>114</v>
      </c>
      <c r="AT134" s="176" t="s">
        <v>71</v>
      </c>
      <c r="AU134" s="176" t="s">
        <v>77</v>
      </c>
      <c r="AY134" s="168" t="s">
        <v>105</v>
      </c>
      <c r="BK134" s="177">
        <f>SUM(BK135:BK139)</f>
        <v>0</v>
      </c>
    </row>
    <row r="135" s="2" customFormat="1" ht="21.75" customHeight="1">
      <c r="A135" s="35"/>
      <c r="B135" s="180"/>
      <c r="C135" s="181" t="s">
        <v>162</v>
      </c>
      <c r="D135" s="181" t="s">
        <v>109</v>
      </c>
      <c r="E135" s="182" t="s">
        <v>163</v>
      </c>
      <c r="F135" s="183" t="s">
        <v>164</v>
      </c>
      <c r="G135" s="184" t="s">
        <v>112</v>
      </c>
      <c r="H135" s="185">
        <v>200</v>
      </c>
      <c r="I135" s="186"/>
      <c r="J135" s="185">
        <f>ROUND(I135*H135,3)</f>
        <v>0</v>
      </c>
      <c r="K135" s="187"/>
      <c r="L135" s="36"/>
      <c r="M135" s="188" t="s">
        <v>1</v>
      </c>
      <c r="N135" s="189" t="s">
        <v>38</v>
      </c>
      <c r="O135" s="74"/>
      <c r="P135" s="190">
        <f>O135*H135</f>
        <v>0</v>
      </c>
      <c r="Q135" s="190">
        <v>0.0030999999999999999</v>
      </c>
      <c r="R135" s="190">
        <f>Q135*H135</f>
        <v>0.62</v>
      </c>
      <c r="S135" s="190">
        <v>0</v>
      </c>
      <c r="T135" s="191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192" t="s">
        <v>152</v>
      </c>
      <c r="AT135" s="192" t="s">
        <v>109</v>
      </c>
      <c r="AU135" s="192" t="s">
        <v>114</v>
      </c>
      <c r="AY135" s="16" t="s">
        <v>105</v>
      </c>
      <c r="BE135" s="193">
        <f>IF(N135="základná",J135,0)</f>
        <v>0</v>
      </c>
      <c r="BF135" s="193">
        <f>IF(N135="znížená",J135,0)</f>
        <v>0</v>
      </c>
      <c r="BG135" s="193">
        <f>IF(N135="zákl. prenesená",J135,0)</f>
        <v>0</v>
      </c>
      <c r="BH135" s="193">
        <f>IF(N135="zníž. prenesená",J135,0)</f>
        <v>0</v>
      </c>
      <c r="BI135" s="193">
        <f>IF(N135="nulová",J135,0)</f>
        <v>0</v>
      </c>
      <c r="BJ135" s="16" t="s">
        <v>114</v>
      </c>
      <c r="BK135" s="194">
        <f>ROUND(I135*H135,3)</f>
        <v>0</v>
      </c>
      <c r="BL135" s="16" t="s">
        <v>152</v>
      </c>
      <c r="BM135" s="192" t="s">
        <v>165</v>
      </c>
    </row>
    <row r="136" s="2" customFormat="1" ht="21.75" customHeight="1">
      <c r="A136" s="35"/>
      <c r="B136" s="180"/>
      <c r="C136" s="195" t="s">
        <v>106</v>
      </c>
      <c r="D136" s="195" t="s">
        <v>154</v>
      </c>
      <c r="E136" s="196" t="s">
        <v>166</v>
      </c>
      <c r="F136" s="197" t="s">
        <v>167</v>
      </c>
      <c r="G136" s="198" t="s">
        <v>112</v>
      </c>
      <c r="H136" s="199">
        <v>204</v>
      </c>
      <c r="I136" s="200"/>
      <c r="J136" s="199">
        <f>ROUND(I136*H136,3)</f>
        <v>0</v>
      </c>
      <c r="K136" s="201"/>
      <c r="L136" s="202"/>
      <c r="M136" s="203" t="s">
        <v>1</v>
      </c>
      <c r="N136" s="204" t="s">
        <v>38</v>
      </c>
      <c r="O136" s="74"/>
      <c r="P136" s="190">
        <f>O136*H136</f>
        <v>0</v>
      </c>
      <c r="Q136" s="190">
        <v>0.019199999999999998</v>
      </c>
      <c r="R136" s="190">
        <f>Q136*H136</f>
        <v>3.9167999999999998</v>
      </c>
      <c r="S136" s="190">
        <v>0</v>
      </c>
      <c r="T136" s="191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192" t="s">
        <v>158</v>
      </c>
      <c r="AT136" s="192" t="s">
        <v>154</v>
      </c>
      <c r="AU136" s="192" t="s">
        <v>114</v>
      </c>
      <c r="AY136" s="16" t="s">
        <v>105</v>
      </c>
      <c r="BE136" s="193">
        <f>IF(N136="základná",J136,0)</f>
        <v>0</v>
      </c>
      <c r="BF136" s="193">
        <f>IF(N136="znížená",J136,0)</f>
        <v>0</v>
      </c>
      <c r="BG136" s="193">
        <f>IF(N136="zákl. prenesená",J136,0)</f>
        <v>0</v>
      </c>
      <c r="BH136" s="193">
        <f>IF(N136="zníž. prenesená",J136,0)</f>
        <v>0</v>
      </c>
      <c r="BI136" s="193">
        <f>IF(N136="nulová",J136,0)</f>
        <v>0</v>
      </c>
      <c r="BJ136" s="16" t="s">
        <v>114</v>
      </c>
      <c r="BK136" s="194">
        <f>ROUND(I136*H136,3)</f>
        <v>0</v>
      </c>
      <c r="BL136" s="16" t="s">
        <v>152</v>
      </c>
      <c r="BM136" s="192" t="s">
        <v>168</v>
      </c>
    </row>
    <row r="137" s="13" customFormat="1">
      <c r="A137" s="13"/>
      <c r="B137" s="205"/>
      <c r="C137" s="13"/>
      <c r="D137" s="206" t="s">
        <v>169</v>
      </c>
      <c r="E137" s="13"/>
      <c r="F137" s="207" t="s">
        <v>170</v>
      </c>
      <c r="G137" s="13"/>
      <c r="H137" s="208">
        <v>204</v>
      </c>
      <c r="I137" s="209"/>
      <c r="J137" s="13"/>
      <c r="K137" s="13"/>
      <c r="L137" s="205"/>
      <c r="M137" s="210"/>
      <c r="N137" s="211"/>
      <c r="O137" s="211"/>
      <c r="P137" s="211"/>
      <c r="Q137" s="211"/>
      <c r="R137" s="211"/>
      <c r="S137" s="211"/>
      <c r="T137" s="21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13" t="s">
        <v>169</v>
      </c>
      <c r="AU137" s="213" t="s">
        <v>114</v>
      </c>
      <c r="AV137" s="13" t="s">
        <v>114</v>
      </c>
      <c r="AW137" s="13" t="s">
        <v>3</v>
      </c>
      <c r="AX137" s="13" t="s">
        <v>77</v>
      </c>
      <c r="AY137" s="213" t="s">
        <v>105</v>
      </c>
    </row>
    <row r="138" s="2" customFormat="1" ht="21.75" customHeight="1">
      <c r="A138" s="35"/>
      <c r="B138" s="180"/>
      <c r="C138" s="181" t="s">
        <v>171</v>
      </c>
      <c r="D138" s="181" t="s">
        <v>109</v>
      </c>
      <c r="E138" s="182" t="s">
        <v>172</v>
      </c>
      <c r="F138" s="183" t="s">
        <v>173</v>
      </c>
      <c r="G138" s="184" t="s">
        <v>131</v>
      </c>
      <c r="H138" s="185">
        <v>4.5369999999999999</v>
      </c>
      <c r="I138" s="186"/>
      <c r="J138" s="185">
        <f>ROUND(I138*H138,3)</f>
        <v>0</v>
      </c>
      <c r="K138" s="187"/>
      <c r="L138" s="36"/>
      <c r="M138" s="188" t="s">
        <v>1</v>
      </c>
      <c r="N138" s="189" t="s">
        <v>38</v>
      </c>
      <c r="O138" s="74"/>
      <c r="P138" s="190">
        <f>O138*H138</f>
        <v>0</v>
      </c>
      <c r="Q138" s="190">
        <v>0</v>
      </c>
      <c r="R138" s="190">
        <f>Q138*H138</f>
        <v>0</v>
      </c>
      <c r="S138" s="190">
        <v>0</v>
      </c>
      <c r="T138" s="191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192" t="s">
        <v>152</v>
      </c>
      <c r="AT138" s="192" t="s">
        <v>109</v>
      </c>
      <c r="AU138" s="192" t="s">
        <v>114</v>
      </c>
      <c r="AY138" s="16" t="s">
        <v>105</v>
      </c>
      <c r="BE138" s="193">
        <f>IF(N138="základná",J138,0)</f>
        <v>0</v>
      </c>
      <c r="BF138" s="193">
        <f>IF(N138="znížená",J138,0)</f>
        <v>0</v>
      </c>
      <c r="BG138" s="193">
        <f>IF(N138="zákl. prenesená",J138,0)</f>
        <v>0</v>
      </c>
      <c r="BH138" s="193">
        <f>IF(N138="zníž. prenesená",J138,0)</f>
        <v>0</v>
      </c>
      <c r="BI138" s="193">
        <f>IF(N138="nulová",J138,0)</f>
        <v>0</v>
      </c>
      <c r="BJ138" s="16" t="s">
        <v>114</v>
      </c>
      <c r="BK138" s="194">
        <f>ROUND(I138*H138,3)</f>
        <v>0</v>
      </c>
      <c r="BL138" s="16" t="s">
        <v>152</v>
      </c>
      <c r="BM138" s="192" t="s">
        <v>174</v>
      </c>
    </row>
    <row r="139" s="2" customFormat="1" ht="21.75" customHeight="1">
      <c r="A139" s="35"/>
      <c r="B139" s="180"/>
      <c r="C139" s="181" t="s">
        <v>175</v>
      </c>
      <c r="D139" s="181" t="s">
        <v>109</v>
      </c>
      <c r="E139" s="182" t="s">
        <v>176</v>
      </c>
      <c r="F139" s="183" t="s">
        <v>177</v>
      </c>
      <c r="G139" s="184" t="s">
        <v>131</v>
      </c>
      <c r="H139" s="185">
        <v>4.5369999999999999</v>
      </c>
      <c r="I139" s="186"/>
      <c r="J139" s="185">
        <f>ROUND(I139*H139,3)</f>
        <v>0</v>
      </c>
      <c r="K139" s="187"/>
      <c r="L139" s="36"/>
      <c r="M139" s="214" t="s">
        <v>1</v>
      </c>
      <c r="N139" s="215" t="s">
        <v>38</v>
      </c>
      <c r="O139" s="216"/>
      <c r="P139" s="217">
        <f>O139*H139</f>
        <v>0</v>
      </c>
      <c r="Q139" s="217">
        <v>0</v>
      </c>
      <c r="R139" s="217">
        <f>Q139*H139</f>
        <v>0</v>
      </c>
      <c r="S139" s="217">
        <v>0</v>
      </c>
      <c r="T139" s="218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192" t="s">
        <v>152</v>
      </c>
      <c r="AT139" s="192" t="s">
        <v>109</v>
      </c>
      <c r="AU139" s="192" t="s">
        <v>114</v>
      </c>
      <c r="AY139" s="16" t="s">
        <v>105</v>
      </c>
      <c r="BE139" s="193">
        <f>IF(N139="základná",J139,0)</f>
        <v>0</v>
      </c>
      <c r="BF139" s="193">
        <f>IF(N139="znížená",J139,0)</f>
        <v>0</v>
      </c>
      <c r="BG139" s="193">
        <f>IF(N139="zákl. prenesená",J139,0)</f>
        <v>0</v>
      </c>
      <c r="BH139" s="193">
        <f>IF(N139="zníž. prenesená",J139,0)</f>
        <v>0</v>
      </c>
      <c r="BI139" s="193">
        <f>IF(N139="nulová",J139,0)</f>
        <v>0</v>
      </c>
      <c r="BJ139" s="16" t="s">
        <v>114</v>
      </c>
      <c r="BK139" s="194">
        <f>ROUND(I139*H139,3)</f>
        <v>0</v>
      </c>
      <c r="BL139" s="16" t="s">
        <v>152</v>
      </c>
      <c r="BM139" s="192" t="s">
        <v>178</v>
      </c>
    </row>
    <row r="140" s="2" customFormat="1" ht="6.96" customHeight="1">
      <c r="A140" s="35"/>
      <c r="B140" s="57"/>
      <c r="C140" s="58"/>
      <c r="D140" s="58"/>
      <c r="E140" s="58"/>
      <c r="F140" s="58"/>
      <c r="G140" s="58"/>
      <c r="H140" s="58"/>
      <c r="I140" s="139"/>
      <c r="J140" s="58"/>
      <c r="K140" s="58"/>
      <c r="L140" s="36"/>
      <c r="M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</row>
  </sheetData>
  <autoFilter ref="C117:K139"/>
  <mergeCells count="6">
    <mergeCell ref="E7:H7"/>
    <mergeCell ref="E16:H16"/>
    <mergeCell ref="E25:H25"/>
    <mergeCell ref="E85:H85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Vavrovič Igor</dc:creator>
  <cp:lastModifiedBy>Vavrovič Igor</cp:lastModifiedBy>
  <dcterms:created xsi:type="dcterms:W3CDTF">2021-05-26T14:53:38Z</dcterms:created>
  <dcterms:modified xsi:type="dcterms:W3CDTF">2021-05-26T14:53:39Z</dcterms:modified>
</cp:coreProperties>
</file>